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Для обмена документами\uprbud\svod\2026-2028\_ПРОЕКТ ЗАКОНА 2026-2028 (1 чтение)\Одновременно с законом\8. расчет объема бюджетных ассигнований ДФ\"/>
    </mc:Choice>
  </mc:AlternateContent>
  <bookViews>
    <workbookView xWindow="120" yWindow="45" windowWidth="24120" windowHeight="12600"/>
  </bookViews>
  <sheets>
    <sheet name="Лист1" sheetId="14" r:id="rId1"/>
  </sheets>
  <definedNames>
    <definedName name="_xlnm.Print_Titles" localSheetId="0">Лист1!$5:$8</definedName>
  </definedNames>
  <calcPr calcId="162913"/>
</workbook>
</file>

<file path=xl/calcChain.xml><?xml version="1.0" encoding="utf-8"?>
<calcChain xmlns="http://schemas.openxmlformats.org/spreadsheetml/2006/main">
  <c r="AA59" i="14" l="1"/>
  <c r="Z59" i="14" s="1"/>
  <c r="W59" i="14"/>
  <c r="T59" i="14"/>
  <c r="R59" i="14"/>
  <c r="Q59" i="14" s="1"/>
  <c r="N59" i="14"/>
  <c r="K59" i="14"/>
  <c r="H59" i="14"/>
  <c r="E59" i="14"/>
  <c r="B59" i="14"/>
  <c r="AA58" i="14"/>
  <c r="Z58" i="14" s="1"/>
  <c r="T58" i="14"/>
  <c r="R58" i="14"/>
  <c r="Q58" i="14" s="1"/>
  <c r="K58" i="14"/>
  <c r="J58" i="14"/>
  <c r="I58" i="14"/>
  <c r="B58" i="14"/>
  <c r="AA57" i="14"/>
  <c r="Z57" i="14" s="1"/>
  <c r="W57" i="14"/>
  <c r="T57" i="14"/>
  <c r="R57" i="14"/>
  <c r="Q57" i="14" s="1"/>
  <c r="N57" i="14"/>
  <c r="K57" i="14"/>
  <c r="I57" i="14"/>
  <c r="H57" i="14" s="1"/>
  <c r="E57" i="14"/>
  <c r="B57" i="14"/>
  <c r="T56" i="14"/>
  <c r="R56" i="14"/>
  <c r="Q56" i="14" s="1"/>
  <c r="K56" i="14"/>
  <c r="I56" i="14"/>
  <c r="H56" i="14" s="1"/>
  <c r="E56" i="14"/>
  <c r="B56" i="14"/>
  <c r="AA55" i="14"/>
  <c r="Z55" i="14" s="1"/>
  <c r="W55" i="14"/>
  <c r="T55" i="14"/>
  <c r="R55" i="14"/>
  <c r="Q55" i="14" s="1"/>
  <c r="K55" i="14"/>
  <c r="I55" i="14"/>
  <c r="H55" i="14" s="1"/>
  <c r="E55" i="14"/>
  <c r="B55" i="14"/>
  <c r="Z54" i="14"/>
  <c r="T54" i="14"/>
  <c r="R54" i="14"/>
  <c r="Q54" i="14" s="1"/>
  <c r="K54" i="14"/>
  <c r="I54" i="14"/>
  <c r="H54" i="14" s="1"/>
  <c r="E54" i="14"/>
  <c r="B54" i="14"/>
  <c r="AA53" i="14"/>
  <c r="Z53" i="14" s="1"/>
  <c r="T53" i="14"/>
  <c r="R53" i="14"/>
  <c r="Q53" i="14" s="1"/>
  <c r="K53" i="14"/>
  <c r="I53" i="14"/>
  <c r="H53" i="14" s="1"/>
  <c r="E53" i="14"/>
  <c r="B53" i="14"/>
  <c r="AA52" i="14"/>
  <c r="Z52" i="14" s="1"/>
  <c r="T52" i="14"/>
  <c r="R52" i="14"/>
  <c r="Q52" i="14" s="1"/>
  <c r="K52" i="14"/>
  <c r="I52" i="14"/>
  <c r="H52" i="14" s="1"/>
  <c r="B52" i="14"/>
  <c r="AA51" i="14"/>
  <c r="Z51" i="14"/>
  <c r="W51" i="14"/>
  <c r="T51" i="14"/>
  <c r="R51" i="14"/>
  <c r="Q51" i="14" s="1"/>
  <c r="N51" i="14"/>
  <c r="N49" i="14" s="1"/>
  <c r="K51" i="14"/>
  <c r="I51" i="14"/>
  <c r="H51" i="14" s="1"/>
  <c r="E51" i="14"/>
  <c r="B51" i="14"/>
  <c r="AB49" i="14"/>
  <c r="Y49" i="14"/>
  <c r="X49" i="14"/>
  <c r="V49" i="14"/>
  <c r="U49" i="14"/>
  <c r="S49" i="14"/>
  <c r="P49" i="14"/>
  <c r="O49" i="14"/>
  <c r="M49" i="14"/>
  <c r="L49" i="14"/>
  <c r="J49" i="14"/>
  <c r="G49" i="14"/>
  <c r="F49" i="14"/>
  <c r="D49" i="14"/>
  <c r="C49" i="14"/>
  <c r="AA48" i="14"/>
  <c r="Z48" i="14" s="1"/>
  <c r="W48" i="14"/>
  <c r="T48" i="14"/>
  <c r="R48" i="14"/>
  <c r="Q48" i="14" s="1"/>
  <c r="N48" i="14"/>
  <c r="K48" i="14"/>
  <c r="I48" i="14"/>
  <c r="H48" i="14" s="1"/>
  <c r="E48" i="14"/>
  <c r="B48" i="14"/>
  <c r="AA47" i="14"/>
  <c r="Z47" i="14" s="1"/>
  <c r="W47" i="14"/>
  <c r="T47" i="14"/>
  <c r="R47" i="14"/>
  <c r="Q47" i="14" s="1"/>
  <c r="N47" i="14"/>
  <c r="K47" i="14"/>
  <c r="I47" i="14"/>
  <c r="H47" i="14" s="1"/>
  <c r="E47" i="14"/>
  <c r="B47" i="14"/>
  <c r="AA46" i="14"/>
  <c r="AA44" i="14" s="1"/>
  <c r="W46" i="14"/>
  <c r="W44" i="14" s="1"/>
  <c r="T46" i="14"/>
  <c r="R46" i="14"/>
  <c r="Q46" i="14" s="1"/>
  <c r="N46" i="14"/>
  <c r="N44" i="14" s="1"/>
  <c r="K46" i="14"/>
  <c r="E46" i="14"/>
  <c r="E44" i="14" s="1"/>
  <c r="C46" i="14"/>
  <c r="B46" i="14" s="1"/>
  <c r="AB44" i="14"/>
  <c r="Y44" i="14"/>
  <c r="X44" i="14"/>
  <c r="V44" i="14"/>
  <c r="U44" i="14"/>
  <c r="S44" i="14"/>
  <c r="P44" i="14"/>
  <c r="O44" i="14"/>
  <c r="M44" i="14"/>
  <c r="L44" i="14"/>
  <c r="J44" i="14"/>
  <c r="G44" i="14"/>
  <c r="F44" i="14"/>
  <c r="D44" i="14"/>
  <c r="AA43" i="14"/>
  <c r="Z43" i="14" s="1"/>
  <c r="W43" i="14"/>
  <c r="T43" i="14"/>
  <c r="R43" i="14"/>
  <c r="Q43" i="14" s="1"/>
  <c r="N43" i="14"/>
  <c r="K43" i="14"/>
  <c r="I43" i="14"/>
  <c r="H43" i="14" s="1"/>
  <c r="E43" i="14"/>
  <c r="B43" i="14"/>
  <c r="AA42" i="14"/>
  <c r="Z42" i="14" s="1"/>
  <c r="W42" i="14"/>
  <c r="T42" i="14"/>
  <c r="R42" i="14"/>
  <c r="Q42" i="14" s="1"/>
  <c r="N42" i="14"/>
  <c r="K42" i="14"/>
  <c r="I42" i="14"/>
  <c r="H42" i="14" s="1"/>
  <c r="E42" i="14"/>
  <c r="B42" i="14"/>
  <c r="AB41" i="14"/>
  <c r="AB37" i="14" s="1"/>
  <c r="AA41" i="14"/>
  <c r="Z41" i="14" s="1"/>
  <c r="Z37" i="14" s="1"/>
  <c r="W41" i="14"/>
  <c r="W37" i="14" s="1"/>
  <c r="T41" i="14"/>
  <c r="S41" i="14"/>
  <c r="R41" i="14"/>
  <c r="N41" i="14"/>
  <c r="N37" i="14" s="1"/>
  <c r="K41" i="14"/>
  <c r="K37" i="14" s="1"/>
  <c r="J41" i="14"/>
  <c r="I41" i="14"/>
  <c r="E41" i="14"/>
  <c r="B41" i="14"/>
  <c r="T40" i="14"/>
  <c r="S40" i="14"/>
  <c r="S37" i="14" s="1"/>
  <c r="R40" i="14"/>
  <c r="N40" i="14"/>
  <c r="K40" i="14"/>
  <c r="I40" i="14"/>
  <c r="E40" i="14"/>
  <c r="D40" i="14"/>
  <c r="J40" i="14" s="1"/>
  <c r="C40" i="14"/>
  <c r="B40" i="14"/>
  <c r="B37" i="14" s="1"/>
  <c r="T39" i="14"/>
  <c r="S39" i="14"/>
  <c r="R39" i="14"/>
  <c r="N39" i="14"/>
  <c r="K39" i="14"/>
  <c r="J39" i="14"/>
  <c r="I39" i="14"/>
  <c r="H39" i="14" s="1"/>
  <c r="E39" i="14"/>
  <c r="B39" i="14"/>
  <c r="Y37" i="14"/>
  <c r="X37" i="14"/>
  <c r="V37" i="14"/>
  <c r="U37" i="14"/>
  <c r="P37" i="14"/>
  <c r="O37" i="14"/>
  <c r="M37" i="14"/>
  <c r="L37" i="14"/>
  <c r="G37" i="14"/>
  <c r="F37" i="14"/>
  <c r="D37" i="14"/>
  <c r="C37" i="14"/>
  <c r="U36" i="14"/>
  <c r="T36" i="14" s="1"/>
  <c r="K36" i="14"/>
  <c r="B36" i="14"/>
  <c r="V35" i="14"/>
  <c r="M35" i="14"/>
  <c r="K35" i="14" s="1"/>
  <c r="L35" i="14"/>
  <c r="D35" i="14"/>
  <c r="C35" i="14"/>
  <c r="B35" i="14" s="1"/>
  <c r="AA34" i="14"/>
  <c r="Z34" i="14" s="1"/>
  <c r="T34" i="14"/>
  <c r="K34" i="14"/>
  <c r="B34" i="14"/>
  <c r="AA33" i="14"/>
  <c r="T33" i="14"/>
  <c r="K33" i="14"/>
  <c r="B33" i="14"/>
  <c r="AA32" i="14"/>
  <c r="Z32" i="14" s="1"/>
  <c r="T32" i="14"/>
  <c r="K32" i="14"/>
  <c r="B32" i="14"/>
  <c r="AA31" i="14"/>
  <c r="Z31" i="14" s="1"/>
  <c r="T31" i="14"/>
  <c r="R31" i="14"/>
  <c r="K31" i="14"/>
  <c r="Q31" i="14" s="1"/>
  <c r="B31" i="14"/>
  <c r="AA30" i="14"/>
  <c r="Z30" i="14" s="1"/>
  <c r="T30" i="14"/>
  <c r="R30" i="14"/>
  <c r="N30" i="14"/>
  <c r="K30" i="14"/>
  <c r="Q30" i="14" s="1"/>
  <c r="J30" i="14"/>
  <c r="I30" i="14"/>
  <c r="E30" i="14"/>
  <c r="B30" i="14"/>
  <c r="AA29" i="14"/>
  <c r="Z29" i="14" s="1"/>
  <c r="W29" i="14"/>
  <c r="W28" i="14" s="1"/>
  <c r="W26" i="14" s="1"/>
  <c r="T29" i="14"/>
  <c r="R29" i="14"/>
  <c r="N29" i="14"/>
  <c r="K29" i="14"/>
  <c r="J29" i="14"/>
  <c r="I29" i="14"/>
  <c r="I28" i="14" s="1"/>
  <c r="I26" i="14" s="1"/>
  <c r="E29" i="14"/>
  <c r="B29" i="14"/>
  <c r="AB28" i="14"/>
  <c r="AB26" i="14" s="1"/>
  <c r="Y28" i="14"/>
  <c r="Y26" i="14" s="1"/>
  <c r="Y25" i="14" s="1"/>
  <c r="X28" i="14"/>
  <c r="X26" i="14" s="1"/>
  <c r="V28" i="14"/>
  <c r="U28" i="14"/>
  <c r="S28" i="14"/>
  <c r="P28" i="14"/>
  <c r="P26" i="14" s="1"/>
  <c r="P25" i="14" s="1"/>
  <c r="O28" i="14"/>
  <c r="O26" i="14" s="1"/>
  <c r="O25" i="14" s="1"/>
  <c r="M28" i="14"/>
  <c r="M26" i="14" s="1"/>
  <c r="L28" i="14"/>
  <c r="L26" i="14" s="1"/>
  <c r="G28" i="14"/>
  <c r="G26" i="14" s="1"/>
  <c r="F28" i="14"/>
  <c r="F26" i="14" s="1"/>
  <c r="E28" i="14"/>
  <c r="E26" i="14" s="1"/>
  <c r="D28" i="14"/>
  <c r="D26" i="14" s="1"/>
  <c r="C28" i="14"/>
  <c r="C26" i="14" s="1"/>
  <c r="S26" i="14"/>
  <c r="AB24" i="14"/>
  <c r="Z24" i="14" s="1"/>
  <c r="W24" i="14"/>
  <c r="T24" i="14"/>
  <c r="N24" i="14"/>
  <c r="M24" i="14"/>
  <c r="S24" i="14" s="1"/>
  <c r="K24" i="14"/>
  <c r="E24" i="14"/>
  <c r="D24" i="14"/>
  <c r="B24" i="14" s="1"/>
  <c r="T23" i="14"/>
  <c r="K23" i="14"/>
  <c r="B23" i="14"/>
  <c r="AA22" i="14"/>
  <c r="Z22" i="14" s="1"/>
  <c r="T22" i="14"/>
  <c r="R22" i="14"/>
  <c r="Q22" i="14" s="1"/>
  <c r="K22" i="14"/>
  <c r="I22" i="14"/>
  <c r="H22" i="14" s="1"/>
  <c r="B22" i="14"/>
  <c r="T21" i="14"/>
  <c r="K21" i="14"/>
  <c r="B21" i="14"/>
  <c r="T20" i="14"/>
  <c r="K20" i="14"/>
  <c r="B20" i="14"/>
  <c r="AA19" i="14"/>
  <c r="Z19" i="14" s="1"/>
  <c r="W19" i="14"/>
  <c r="T19" i="14"/>
  <c r="R19" i="14"/>
  <c r="Q19" i="14" s="1"/>
  <c r="N19" i="14"/>
  <c r="K19" i="14"/>
  <c r="I19" i="14"/>
  <c r="H19" i="14"/>
  <c r="E19" i="14"/>
  <c r="B19" i="14"/>
  <c r="AA18" i="14"/>
  <c r="Z18" i="14" s="1"/>
  <c r="W18" i="14"/>
  <c r="T18" i="14"/>
  <c r="R18" i="14"/>
  <c r="Q18" i="14" s="1"/>
  <c r="N18" i="14"/>
  <c r="K18" i="14"/>
  <c r="I18" i="14"/>
  <c r="H18" i="14" s="1"/>
  <c r="E18" i="14"/>
  <c r="B18" i="14"/>
  <c r="AA17" i="14"/>
  <c r="Z17" i="14" s="1"/>
  <c r="W17" i="14"/>
  <c r="T17" i="14"/>
  <c r="R17" i="14"/>
  <c r="Q17" i="14" s="1"/>
  <c r="N17" i="14"/>
  <c r="K17" i="14"/>
  <c r="I17" i="14"/>
  <c r="H17" i="14" s="1"/>
  <c r="E17" i="14"/>
  <c r="B17" i="14"/>
  <c r="AA16" i="14"/>
  <c r="Z16" i="14" s="1"/>
  <c r="W16" i="14"/>
  <c r="T16" i="14"/>
  <c r="R16" i="14"/>
  <c r="Q16" i="14" s="1"/>
  <c r="N16" i="14"/>
  <c r="K16" i="14"/>
  <c r="I16" i="14"/>
  <c r="H16" i="14" s="1"/>
  <c r="E16" i="14"/>
  <c r="B16" i="14"/>
  <c r="AA15" i="14"/>
  <c r="Z15" i="14" s="1"/>
  <c r="W15" i="14"/>
  <c r="T15" i="14"/>
  <c r="R15" i="14"/>
  <c r="Q15" i="14" s="1"/>
  <c r="N15" i="14"/>
  <c r="K15" i="14"/>
  <c r="I15" i="14"/>
  <c r="H15" i="14"/>
  <c r="E15" i="14"/>
  <c r="B15" i="14"/>
  <c r="Y13" i="14"/>
  <c r="X13" i="14"/>
  <c r="V13" i="14"/>
  <c r="U13" i="14"/>
  <c r="P13" i="14"/>
  <c r="O13" i="14"/>
  <c r="M13" i="14"/>
  <c r="L13" i="14"/>
  <c r="G13" i="14"/>
  <c r="F13" i="14"/>
  <c r="C13" i="14"/>
  <c r="R12" i="14"/>
  <c r="N12" i="14"/>
  <c r="K12" i="14"/>
  <c r="I12" i="14"/>
  <c r="E12" i="14"/>
  <c r="B12" i="14"/>
  <c r="U9" i="14"/>
  <c r="H12" i="14" l="1"/>
  <c r="F25" i="14"/>
  <c r="H40" i="14"/>
  <c r="Z46" i="14"/>
  <c r="D13" i="14"/>
  <c r="D9" i="14" s="1"/>
  <c r="J24" i="14"/>
  <c r="H24" i="14" s="1"/>
  <c r="G25" i="14"/>
  <c r="AA13" i="14"/>
  <c r="L25" i="14"/>
  <c r="I13" i="14"/>
  <c r="I9" i="14" s="1"/>
  <c r="M25" i="14"/>
  <c r="X25" i="14"/>
  <c r="J28" i="14"/>
  <c r="J26" i="14" s="1"/>
  <c r="H41" i="14"/>
  <c r="H37" i="14" s="1"/>
  <c r="W49" i="14"/>
  <c r="W25" i="14" s="1"/>
  <c r="AA49" i="14"/>
  <c r="Z49" i="14" s="1"/>
  <c r="K28" i="14"/>
  <c r="K26" i="14" s="1"/>
  <c r="H30" i="14"/>
  <c r="Q40" i="14"/>
  <c r="J37" i="14"/>
  <c r="T44" i="14"/>
  <c r="Z44" i="14"/>
  <c r="K44" i="14"/>
  <c r="K49" i="14"/>
  <c r="AB13" i="14"/>
  <c r="N13" i="14"/>
  <c r="N9" i="14" s="1"/>
  <c r="R13" i="14"/>
  <c r="N28" i="14"/>
  <c r="N26" i="14" s="1"/>
  <c r="N25" i="14" s="1"/>
  <c r="R28" i="14"/>
  <c r="R26" i="14" s="1"/>
  <c r="R37" i="14"/>
  <c r="AA37" i="14"/>
  <c r="Q41" i="14"/>
  <c r="Q37" i="14" s="1"/>
  <c r="I49" i="14"/>
  <c r="S25" i="14"/>
  <c r="T37" i="14"/>
  <c r="K13" i="14"/>
  <c r="K9" i="14" s="1"/>
  <c r="AA28" i="14"/>
  <c r="AA26" i="14" s="1"/>
  <c r="I37" i="14"/>
  <c r="B13" i="14"/>
  <c r="B9" i="14" s="1"/>
  <c r="W13" i="14"/>
  <c r="D25" i="14"/>
  <c r="B28" i="14"/>
  <c r="B26" i="14" s="1"/>
  <c r="T28" i="14"/>
  <c r="T26" i="14" s="1"/>
  <c r="Q49" i="14"/>
  <c r="E13" i="14"/>
  <c r="E9" i="14" s="1"/>
  <c r="T13" i="14"/>
  <c r="V26" i="14"/>
  <c r="V25" i="14" s="1"/>
  <c r="Q39" i="14"/>
  <c r="E37" i="14"/>
  <c r="E25" i="14" s="1"/>
  <c r="C44" i="14"/>
  <c r="C25" i="14" s="1"/>
  <c r="B49" i="14"/>
  <c r="B25" i="14" s="1"/>
  <c r="B44" i="14"/>
  <c r="E49" i="14"/>
  <c r="T49" i="14"/>
  <c r="H58" i="14"/>
  <c r="K25" i="14"/>
  <c r="Q44" i="14"/>
  <c r="Z28" i="14"/>
  <c r="Z26" i="14" s="1"/>
  <c r="H49" i="14"/>
  <c r="T9" i="14"/>
  <c r="AB25" i="14"/>
  <c r="H13" i="14"/>
  <c r="H9" i="14" s="1"/>
  <c r="W9" i="14"/>
  <c r="U4" i="14"/>
  <c r="Z13" i="14"/>
  <c r="Q24" i="14"/>
  <c r="Q13" i="14" s="1"/>
  <c r="S13" i="14"/>
  <c r="J13" i="14"/>
  <c r="U35" i="14"/>
  <c r="T35" i="14" s="1"/>
  <c r="F9" i="14"/>
  <c r="L9" i="14"/>
  <c r="L4" i="14" s="1"/>
  <c r="I46" i="14"/>
  <c r="G9" i="14"/>
  <c r="Q12" i="14"/>
  <c r="Q29" i="14"/>
  <c r="Q28" i="14" s="1"/>
  <c r="Q26" i="14" s="1"/>
  <c r="R49" i="14"/>
  <c r="H29" i="14"/>
  <c r="H28" i="14" s="1"/>
  <c r="H26" i="14" s="1"/>
  <c r="C9" i="14"/>
  <c r="R44" i="14"/>
  <c r="AA25" i="14" l="1"/>
  <c r="Z25" i="14"/>
  <c r="J25" i="14"/>
  <c r="T25" i="14"/>
  <c r="R25" i="14"/>
  <c r="U26" i="14"/>
  <c r="U25" i="14" s="1"/>
  <c r="M4" i="14"/>
  <c r="Z9" i="14"/>
  <c r="V4" i="14"/>
  <c r="I44" i="14"/>
  <c r="I25" i="14" s="1"/>
  <c r="H46" i="14"/>
  <c r="H44" i="14" s="1"/>
  <c r="H25" i="14" s="1"/>
  <c r="J9" i="14"/>
  <c r="Q25" i="14"/>
  <c r="Q9" i="14"/>
  <c r="P4" i="14" l="1"/>
  <c r="O4" i="14"/>
  <c r="N4" i="14" l="1"/>
  <c r="S4" i="14"/>
  <c r="Q4" i="14" l="1"/>
  <c r="R4" i="14"/>
</calcChain>
</file>

<file path=xl/sharedStrings.xml><?xml version="1.0" encoding="utf-8"?>
<sst xmlns="http://schemas.openxmlformats.org/spreadsheetml/2006/main" count="85" uniqueCount="57">
  <si>
    <t>в том числе:</t>
  </si>
  <si>
    <t>- акцизы на нефтепродукты, производимые на территории Российской Федерации, подлежащие зачислению в бюджет Республики Карелия</t>
  </si>
  <si>
    <t>- транспортный налог</t>
  </si>
  <si>
    <t>- плата в счет возмещения вреда, причиняемого автодорогам транспортными средствами, осуществляющими  перевозки тяжеловесных грузов</t>
  </si>
  <si>
    <t>Проектно-изыскательские работы</t>
  </si>
  <si>
    <t>(тыс. рублей)</t>
  </si>
  <si>
    <t>Положительная разница между фактически поступившим и прогнозировавшимся объемом доходов бюджета Республики Карелия, учитываемая при формировании Дорожного фонда Республики Карелия  (пункт 4 статьи 179.4 Бюджетного кодекса Российской Федерации)</t>
  </si>
  <si>
    <t xml:space="preserve"> - денежные взыскания (штрафы) за нарушение законодательства РФ о безопасности дорожного движения</t>
  </si>
  <si>
    <t>РК</t>
  </si>
  <si>
    <t>ФБ</t>
  </si>
  <si>
    <t>2.1. Объекты Адресной инвестиционной программы Республики Карелия, всего</t>
  </si>
  <si>
    <t xml:space="preserve"> - капитальный ремонт</t>
  </si>
  <si>
    <t xml:space="preserve"> - ремонт</t>
  </si>
  <si>
    <t xml:space="preserve"> - содержание</t>
  </si>
  <si>
    <t>2.2.  Капитальный ремонт, ремонт и содержание автомобильных дорог регионального или межмуниципального значения, всего</t>
  </si>
  <si>
    <t xml:space="preserve"> - субсидии на содержание и ремонт автомобильных дорог</t>
  </si>
  <si>
    <t xml:space="preserve"> - субсидии на капитальные вложения</t>
  </si>
  <si>
    <t xml:space="preserve"> - мероприятия по повышению безопасности дорожного движения </t>
  </si>
  <si>
    <t>- субсидии и иные межбюджетные трансферты из федерального бюджета</t>
  </si>
  <si>
    <t xml:space="preserve"> - иные межбюджетные трансферты на реализацию регионального проекта «Безопасность дорожного движения»  национального проекта «Безопасные и качественные автомобильные дороги»</t>
  </si>
  <si>
    <t xml:space="preserve"> </t>
  </si>
  <si>
    <t>поправки</t>
  </si>
  <si>
    <t>2025 год</t>
  </si>
  <si>
    <t xml:space="preserve"> - функционирование системы автоматической фиксации нарушений правил дорожного движения</t>
  </si>
  <si>
    <t xml:space="preserve"> - прочее возмещение ущерба, причиненного имуществу, находящемуся в собственности субъекта Российской Федерации</t>
  </si>
  <si>
    <t xml:space="preserve">Не использованные бюджетные ассигнования в  2022 году, учитываемые при формировании Дорожного фонда Республики Карелия  (пункт 4 статьи 179.4 Бюджетного кодекса Российской Федерации) </t>
  </si>
  <si>
    <t>2.3. Обеспечение деятельности казенного учреждения Республики Карелия                                                «Управление автомобильных дорог Республики Карелия»</t>
  </si>
  <si>
    <t>2.4. Обеспечение обязательных платежей  (налог на имущество, земельный налог)</t>
  </si>
  <si>
    <t>2.5. Софинансирование расходных обязательств муниципальных образований, всего</t>
  </si>
  <si>
    <t>2026 год</t>
  </si>
  <si>
    <t>2.6. Реализация мероприятий по повышению безопасности дорожного движения, всего</t>
  </si>
  <si>
    <t>Устройство парковки на км 30 автомобильной дороги Великая Губа – Оятевщина</t>
  </si>
  <si>
    <t xml:space="preserve"> - работы в рамках содержания автомобильных дорог</t>
  </si>
  <si>
    <t>1. Объем источников Дорожного фонда Республики Карелия, всего:</t>
  </si>
  <si>
    <t xml:space="preserve">1.1. Объем средств бюджета Республики Карелия, направляемых на осуществление бюджетных инвестиций в объекты инфраструктуры, в целях реализации новых инвестиционных проектов в соответствии с постановлением Правительства Российской Федерации от 19 октября 2020 года № 1704 </t>
  </si>
  <si>
    <t>2. Объем бюджетных ассигнований  Дорожного фонда Республики Карелия, всего:</t>
  </si>
  <si>
    <t>Объекты, реализуемые в рамках ведомственного проекта "Дорожное хозяйство", в том числе:</t>
  </si>
  <si>
    <t>2 чтение</t>
  </si>
  <si>
    <t>Реконструкция мостового перехода через р. Лососинка по ул. Маршала Мерецкова в г. Петрозаводске</t>
  </si>
  <si>
    <t xml:space="preserve"> - платежи в целях возмещения убытков, причиненных уклонением от заключения с государственным органом субъекта Российской Федерации (казенным учреждением субъекта Российской Федерации) государственного контракта, финансируемого за счет средств дорожного фонда субъекта Российской Федерации, а также иные денежные средства,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</si>
  <si>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2027 год</t>
  </si>
  <si>
    <t>Строительство автомобильной дороги от ул. Чапаева с устройством парковки в районе Паровозного сквера в г. Петрозаводске</t>
  </si>
  <si>
    <t xml:space="preserve"> - средства от уплаты неустоек (штрафов, пеней) и возмещения убытка госзаказчику, взысканных в связи с нарушением подрядчиком условий госконтракта, либо с уклонением от заключения таких контрактов</t>
  </si>
  <si>
    <t xml:space="preserve"> - иные межбюджетные трансферты на реализацию мероприятий по финансовому обеспечению дорожной деятельности в муниципальных образованиях</t>
  </si>
  <si>
    <t>2.7. Обеспечение транспортной безопасности объектов дорожного хозяйства</t>
  </si>
  <si>
    <t>2.8. Обслуживание долговых обязательств, связанных с использованием кредитов, полученных Республикой Карелия из федерального бюджета на строительство (реконструкцию), капитальный ремонт, ремонт и содержание автодорог общего пользования</t>
  </si>
  <si>
    <t xml:space="preserve">2.9. Погашение бюджетных кредитов, полученных на строительство, ремонт и капитальный ремонт автомобильных дорог общего пользования регионального значения </t>
  </si>
  <si>
    <t>2.10. Условно утверждаемые расходы</t>
  </si>
  <si>
    <t xml:space="preserve">1. Прогноз поступления доходов Дорожного фондов Республики Карелия, всего </t>
  </si>
  <si>
    <t>2028 год</t>
  </si>
  <si>
    <t xml:space="preserve"> - 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</t>
  </si>
  <si>
    <t xml:space="preserve"> - возмещение ущерба при возникновении страховых случаев, когда выгодоприобретателями выступают получатели средств бюджета Российской Федерации</t>
  </si>
  <si>
    <t>Реконструкция мостового перехода через  р. Мегрега на км 13+299 автомобильной дороги Олонец – Питкяранта – Леппясилта</t>
  </si>
  <si>
    <t>Реконструкция ул. Железнодорожной в п. Рабочеостровск, по которой обеспечивается проезд к врачебной амбулатории</t>
  </si>
  <si>
    <t>Объекты, реализуемые в рамках мероприятий по приведению в нормативное состояние искусственных дорожных сооружений национального проекта "Инфраструктура для жизни", в том числе:</t>
  </si>
  <si>
    <t>Строительство мостового перехода по улице Промышленная в г.  Сортавала через пролив Ворссунсалми на остров Риеккалансаари взамен существующего наплавного понтонного моста</t>
  </si>
  <si>
    <t xml:space="preserve">Расчет объема бюджетных ассигнований Дорожного фонда Республики Карелия 
 на 2026 год и на плановый период 2027 и 2028 годов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</si>
</sst>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3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vertical="top" wrapText="1"/>
    </xf>
    <xf numFmtId="0" fontId="0" fillId="0" borderId="0" xfId="0" applyFill="1"/>
    <xf numFmtId="0" fontId="3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3" fillId="0" borderId="1" xfId="0" applyFont="1" applyFill="1" applyBorder="1" applyAlignment="1">
      <alignment horizontal="left"/>
    </xf>
    <xf numFmtId="49" fontId="3" fillId="0" borderId="1" xfId="1" applyNumberFormat="1" applyFont="1" applyFill="1" applyBorder="1" applyAlignment="1" applyProtection="1">
      <alignment wrapText="1"/>
      <protection locked="0"/>
    </xf>
    <xf numFmtId="0" fontId="5" fillId="0" borderId="1" xfId="0" applyFont="1" applyFill="1" applyBorder="1" applyAlignment="1">
      <alignment horizontal="left" wrapText="1"/>
    </xf>
    <xf numFmtId="0" fontId="0" fillId="0" borderId="0" xfId="0" applyFill="1" applyAlignment="1">
      <alignment vertical="top"/>
    </xf>
    <xf numFmtId="0" fontId="11" fillId="0" borderId="0" xfId="0" applyFont="1" applyFill="1" applyAlignment="1">
      <alignment vertical="top"/>
    </xf>
    <xf numFmtId="0" fontId="0" fillId="0" borderId="0" xfId="0" applyFill="1" applyAlignment="1">
      <alignment horizontal="left"/>
    </xf>
    <xf numFmtId="0" fontId="0" fillId="2" borderId="0" xfId="0" applyFill="1"/>
    <xf numFmtId="0" fontId="2" fillId="2" borderId="0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164" fontId="0" fillId="2" borderId="0" xfId="0" applyNumberFormat="1" applyFill="1"/>
    <xf numFmtId="164" fontId="2" fillId="2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164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5" fillId="3" borderId="1" xfId="0" applyFont="1" applyFill="1" applyBorder="1" applyAlignment="1">
      <alignment horizontal="left" wrapText="1"/>
    </xf>
    <xf numFmtId="164" fontId="0" fillId="0" borderId="0" xfId="0" applyNumberFormat="1" applyFill="1"/>
    <xf numFmtId="0" fontId="5" fillId="0" borderId="1" xfId="0" applyFont="1" applyFill="1" applyBorder="1" applyAlignment="1">
      <alignment horizontal="left" vertical="top" wrapText="1"/>
    </xf>
    <xf numFmtId="0" fontId="14" fillId="0" borderId="8" xfId="0" applyNumberFormat="1" applyFont="1" applyBorder="1" applyAlignment="1">
      <alignment wrapText="1"/>
    </xf>
    <xf numFmtId="0" fontId="14" fillId="0" borderId="7" xfId="0" applyNumberFormat="1" applyFont="1" applyBorder="1" applyAlignment="1">
      <alignment vertical="top" wrapText="1"/>
    </xf>
    <xf numFmtId="49" fontId="3" fillId="0" borderId="1" xfId="1" applyNumberFormat="1" applyFont="1" applyFill="1" applyBorder="1" applyAlignment="1" applyProtection="1">
      <alignment vertical="top" wrapText="1"/>
      <protection locked="0"/>
    </xf>
    <xf numFmtId="0" fontId="15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66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1"/>
  <sheetViews>
    <sheetView tabSelected="1" topLeftCell="A2" workbookViewId="0">
      <selection activeCell="K19" sqref="K19"/>
    </sheetView>
  </sheetViews>
  <sheetFormatPr defaultRowHeight="15" x14ac:dyDescent="0.25"/>
  <cols>
    <col min="1" max="1" width="84" style="16" customWidth="1"/>
    <col min="2" max="2" width="13.28515625" style="5" customWidth="1"/>
    <col min="3" max="3" width="13.85546875" style="5" hidden="1" customWidth="1"/>
    <col min="4" max="4" width="12.85546875" style="5" hidden="1" customWidth="1"/>
    <col min="5" max="5" width="13.28515625" style="5" hidden="1" customWidth="1"/>
    <col min="6" max="6" width="12.42578125" style="5" hidden="1" customWidth="1"/>
    <col min="7" max="7" width="12.85546875" style="5" hidden="1" customWidth="1"/>
    <col min="8" max="8" width="13.28515625" style="5" hidden="1" customWidth="1"/>
    <col min="9" max="9" width="13.85546875" style="5" hidden="1" customWidth="1"/>
    <col min="10" max="10" width="12.85546875" style="5" hidden="1" customWidth="1"/>
    <col min="11" max="11" width="13.28515625" style="5" customWidth="1"/>
    <col min="12" max="12" width="12.42578125" style="5" hidden="1" customWidth="1"/>
    <col min="13" max="13" width="12.85546875" style="5" hidden="1" customWidth="1"/>
    <col min="14" max="14" width="13.28515625" style="5" hidden="1" customWidth="1"/>
    <col min="15" max="15" width="12.42578125" style="5" hidden="1" customWidth="1"/>
    <col min="16" max="16" width="12.85546875" style="5" hidden="1" customWidth="1"/>
    <col min="17" max="17" width="13.28515625" style="5" hidden="1" customWidth="1"/>
    <col min="18" max="18" width="12.42578125" style="5" hidden="1" customWidth="1"/>
    <col min="19" max="19" width="12.85546875" style="5" hidden="1" customWidth="1"/>
    <col min="20" max="20" width="13.28515625" style="5" customWidth="1"/>
    <col min="21" max="21" width="12.42578125" style="17" hidden="1" customWidth="1"/>
    <col min="22" max="22" width="12.85546875" style="17" hidden="1" customWidth="1"/>
    <col min="23" max="23" width="13.28515625" style="17" hidden="1" customWidth="1"/>
    <col min="24" max="24" width="12.42578125" style="17" hidden="1" customWidth="1"/>
    <col min="25" max="25" width="12.85546875" style="17" hidden="1" customWidth="1"/>
    <col min="26" max="26" width="13.28515625" style="17" hidden="1" customWidth="1"/>
    <col min="27" max="27" width="12.42578125" style="17" hidden="1" customWidth="1"/>
    <col min="28" max="28" width="12.85546875" style="17" hidden="1" customWidth="1"/>
    <col min="29" max="29" width="11" style="5" bestFit="1" customWidth="1"/>
    <col min="30" max="16384" width="9.140625" style="5"/>
  </cols>
  <sheetData>
    <row r="1" spans="1:29" ht="12.75" hidden="1" customHeight="1" x14ac:dyDescent="0.25">
      <c r="A1" s="7"/>
    </row>
    <row r="2" spans="1:29" ht="69" customHeight="1" x14ac:dyDescent="0.25">
      <c r="A2" s="54" t="s">
        <v>56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W2" s="18"/>
      <c r="X2" s="18"/>
      <c r="Y2" s="18"/>
      <c r="Z2" s="18"/>
      <c r="AA2" s="24"/>
      <c r="AB2" s="18"/>
    </row>
    <row r="3" spans="1:29" ht="15" customHeight="1" x14ac:dyDescent="0.25">
      <c r="A3" s="39"/>
    </row>
    <row r="4" spans="1:29" ht="14.25" customHeight="1" x14ac:dyDescent="0.25">
      <c r="A4" s="8"/>
      <c r="L4" s="33" t="e">
        <f>#REF!-#REF!-#REF!</f>
        <v>#REF!</v>
      </c>
      <c r="M4" s="33" t="e">
        <f>#REF!-#REF!-#REF!</f>
        <v>#REF!</v>
      </c>
      <c r="N4" s="33" t="e">
        <f>#REF!-#REF!-#REF!</f>
        <v>#REF!</v>
      </c>
      <c r="O4" s="33" t="e">
        <f>#REF!-#REF!-#REF!</f>
        <v>#REF!</v>
      </c>
      <c r="P4" s="33" t="e">
        <f>#REF!-#REF!-#REF!</f>
        <v>#REF!</v>
      </c>
      <c r="Q4" s="33" t="e">
        <f>#REF!-#REF!-#REF!</f>
        <v>#REF!</v>
      </c>
      <c r="R4" s="33" t="e">
        <f>#REF!-#REF!-#REF!</f>
        <v>#REF!</v>
      </c>
      <c r="S4" s="33" t="e">
        <f>#REF!-#REF!-#REF!</f>
        <v>#REF!</v>
      </c>
      <c r="T4" s="8" t="s">
        <v>5</v>
      </c>
      <c r="U4" s="23" t="e">
        <f>#REF!-#REF!-#REF!</f>
        <v>#REF!</v>
      </c>
      <c r="V4" s="23" t="e">
        <f>#REF!-#REF!-#REF!</f>
        <v>#REF!</v>
      </c>
    </row>
    <row r="5" spans="1:29" ht="15" customHeight="1" x14ac:dyDescent="0.25">
      <c r="A5" s="55" t="s">
        <v>20</v>
      </c>
      <c r="B5" s="60" t="s">
        <v>29</v>
      </c>
      <c r="C5" s="60" t="s">
        <v>8</v>
      </c>
      <c r="D5" s="60" t="s">
        <v>9</v>
      </c>
      <c r="E5" s="60" t="s">
        <v>22</v>
      </c>
      <c r="F5" s="60" t="s">
        <v>8</v>
      </c>
      <c r="G5" s="60" t="s">
        <v>9</v>
      </c>
      <c r="H5" s="60" t="s">
        <v>22</v>
      </c>
      <c r="I5" s="60" t="s">
        <v>8</v>
      </c>
      <c r="J5" s="60" t="s">
        <v>9</v>
      </c>
      <c r="K5" s="60" t="s">
        <v>40</v>
      </c>
      <c r="L5" s="60" t="s">
        <v>8</v>
      </c>
      <c r="M5" s="60" t="s">
        <v>9</v>
      </c>
      <c r="N5" s="60" t="s">
        <v>29</v>
      </c>
      <c r="O5" s="60" t="s">
        <v>8</v>
      </c>
      <c r="P5" s="60" t="s">
        <v>9</v>
      </c>
      <c r="Q5" s="60" t="s">
        <v>29</v>
      </c>
      <c r="R5" s="60" t="s">
        <v>8</v>
      </c>
      <c r="S5" s="60" t="s">
        <v>9</v>
      </c>
      <c r="T5" s="60" t="s">
        <v>49</v>
      </c>
      <c r="U5" s="51" t="s">
        <v>8</v>
      </c>
      <c r="V5" s="51" t="s">
        <v>9</v>
      </c>
      <c r="W5" s="51" t="s">
        <v>40</v>
      </c>
      <c r="X5" s="51" t="s">
        <v>8</v>
      </c>
      <c r="Y5" s="51" t="s">
        <v>9</v>
      </c>
      <c r="Z5" s="51" t="s">
        <v>40</v>
      </c>
      <c r="AA5" s="51" t="s">
        <v>8</v>
      </c>
      <c r="AB5" s="51" t="s">
        <v>9</v>
      </c>
    </row>
    <row r="6" spans="1:29" ht="8.25" customHeight="1" x14ac:dyDescent="0.25">
      <c r="A6" s="56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52"/>
      <c r="V6" s="52"/>
      <c r="W6" s="52"/>
      <c r="X6" s="52"/>
      <c r="Y6" s="52"/>
      <c r="Z6" s="52"/>
      <c r="AA6" s="52"/>
      <c r="AB6" s="52"/>
    </row>
    <row r="7" spans="1:29" ht="2.25" customHeight="1" x14ac:dyDescent="0.25">
      <c r="A7" s="56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53"/>
      <c r="V7" s="53"/>
      <c r="W7" s="53"/>
      <c r="X7" s="53"/>
      <c r="Y7" s="53"/>
      <c r="Z7" s="53"/>
      <c r="AA7" s="53"/>
      <c r="AB7" s="53"/>
    </row>
    <row r="8" spans="1:29" s="10" customFormat="1" ht="17.25" customHeight="1" x14ac:dyDescent="0.2">
      <c r="A8" s="9">
        <v>1</v>
      </c>
      <c r="B8" s="57">
        <v>2</v>
      </c>
      <c r="C8" s="58"/>
      <c r="D8" s="59"/>
      <c r="E8" s="57" t="s">
        <v>21</v>
      </c>
      <c r="F8" s="58"/>
      <c r="G8" s="59"/>
      <c r="H8" s="57" t="s">
        <v>37</v>
      </c>
      <c r="I8" s="58"/>
      <c r="J8" s="59"/>
      <c r="K8" s="57">
        <v>3</v>
      </c>
      <c r="L8" s="58"/>
      <c r="M8" s="59"/>
      <c r="N8" s="57" t="s">
        <v>21</v>
      </c>
      <c r="O8" s="58"/>
      <c r="P8" s="59"/>
      <c r="Q8" s="57" t="s">
        <v>37</v>
      </c>
      <c r="R8" s="58"/>
      <c r="S8" s="59"/>
      <c r="T8" s="50">
        <v>4</v>
      </c>
      <c r="U8" s="49"/>
      <c r="V8" s="49"/>
      <c r="W8" s="49"/>
      <c r="X8" s="49"/>
      <c r="Y8" s="49"/>
      <c r="Z8" s="49"/>
      <c r="AA8" s="49"/>
      <c r="AB8" s="49"/>
      <c r="AC8" s="49"/>
    </row>
    <row r="9" spans="1:29" s="31" customFormat="1" ht="17.25" hidden="1" customHeight="1" x14ac:dyDescent="0.25">
      <c r="A9" s="25" t="s">
        <v>33</v>
      </c>
      <c r="B9" s="40">
        <f>B12+B13</f>
        <v>9264899.9000000004</v>
      </c>
      <c r="C9" s="40">
        <f t="shared" ref="C9:G9" si="0">C12+C13</f>
        <v>7343168.7000000011</v>
      </c>
      <c r="D9" s="40">
        <f t="shared" si="0"/>
        <v>1921731.2</v>
      </c>
      <c r="E9" s="40">
        <f t="shared" si="0"/>
        <v>0</v>
      </c>
      <c r="F9" s="40">
        <f t="shared" si="0"/>
        <v>0</v>
      </c>
      <c r="G9" s="40">
        <f t="shared" si="0"/>
        <v>0</v>
      </c>
      <c r="H9" s="40">
        <f>H12+H13</f>
        <v>9264776.3000000007</v>
      </c>
      <c r="I9" s="40">
        <f t="shared" ref="I9:J9" si="1">I12+I13</f>
        <v>7343045.1000000006</v>
      </c>
      <c r="J9" s="40">
        <f t="shared" si="1"/>
        <v>1921731.2</v>
      </c>
      <c r="K9" s="41">
        <f>K12+K13</f>
        <v>9597744.3000000007</v>
      </c>
      <c r="L9" s="40">
        <f>L12+L13</f>
        <v>6821270</v>
      </c>
      <c r="M9" s="42"/>
      <c r="N9" s="41">
        <f>N12+N13</f>
        <v>0</v>
      </c>
      <c r="O9" s="43"/>
      <c r="P9" s="42"/>
      <c r="Q9" s="41">
        <f>Q12+Q13</f>
        <v>9597622.4000000004</v>
      </c>
      <c r="R9" s="43"/>
      <c r="S9" s="42"/>
      <c r="T9" s="41">
        <f>T13</f>
        <v>10886609</v>
      </c>
      <c r="U9" s="28">
        <f>U13</f>
        <v>6683906.9000000004</v>
      </c>
      <c r="V9" s="30"/>
      <c r="W9" s="28">
        <f>W13</f>
        <v>0</v>
      </c>
      <c r="X9" s="29"/>
      <c r="Y9" s="30"/>
      <c r="Z9" s="28">
        <f>Z13</f>
        <v>10886481.300000001</v>
      </c>
      <c r="AA9" s="29"/>
      <c r="AB9" s="30"/>
    </row>
    <row r="10" spans="1:29" s="27" customFormat="1" ht="65.25" hidden="1" customHeight="1" x14ac:dyDescent="0.25">
      <c r="A10" s="25" t="s">
        <v>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26"/>
      <c r="V10" s="26"/>
      <c r="W10" s="26"/>
      <c r="X10" s="26"/>
      <c r="Y10" s="26"/>
      <c r="Z10" s="26"/>
      <c r="AA10" s="26"/>
      <c r="AB10" s="26"/>
    </row>
    <row r="11" spans="1:29" s="27" customFormat="1" ht="52.5" hidden="1" customHeight="1" x14ac:dyDescent="0.25">
      <c r="A11" s="25" t="s">
        <v>25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26"/>
      <c r="V11" s="26"/>
      <c r="W11" s="26"/>
      <c r="X11" s="26"/>
      <c r="Y11" s="26"/>
      <c r="Z11" s="26"/>
      <c r="AA11" s="26"/>
      <c r="AB11" s="26"/>
    </row>
    <row r="12" spans="1:29" s="27" customFormat="1" ht="64.5" hidden="1" customHeight="1" x14ac:dyDescent="0.25">
      <c r="A12" s="25" t="s">
        <v>34</v>
      </c>
      <c r="B12" s="44">
        <f>C12</f>
        <v>0</v>
      </c>
      <c r="C12" s="44"/>
      <c r="D12" s="44"/>
      <c r="E12" s="44">
        <f>F12+G12</f>
        <v>0</v>
      </c>
      <c r="F12" s="44"/>
      <c r="G12" s="44"/>
      <c r="H12" s="44">
        <f>B12+E12</f>
        <v>0</v>
      </c>
      <c r="I12" s="44">
        <f>C12+F12</f>
        <v>0</v>
      </c>
      <c r="J12" s="44"/>
      <c r="K12" s="44">
        <f>L12</f>
        <v>0</v>
      </c>
      <c r="L12" s="44"/>
      <c r="M12" s="44"/>
      <c r="N12" s="44">
        <f>O12+P12</f>
        <v>0</v>
      </c>
      <c r="O12" s="44"/>
      <c r="P12" s="44"/>
      <c r="Q12" s="44">
        <f>K12+N12</f>
        <v>0</v>
      </c>
      <c r="R12" s="44">
        <f>L12+O12</f>
        <v>0</v>
      </c>
      <c r="S12" s="44"/>
      <c r="T12" s="44"/>
      <c r="U12" s="26"/>
      <c r="V12" s="26"/>
      <c r="W12" s="26"/>
      <c r="X12" s="26"/>
      <c r="Y12" s="26"/>
      <c r="Z12" s="26"/>
      <c r="AA12" s="26"/>
      <c r="AB12" s="26"/>
    </row>
    <row r="13" spans="1:29" s="27" customFormat="1" ht="15.75" customHeight="1" x14ac:dyDescent="0.25">
      <c r="A13" s="25" t="s">
        <v>48</v>
      </c>
      <c r="B13" s="44">
        <f>SUM(B15:B24)</f>
        <v>9264899.9000000004</v>
      </c>
      <c r="C13" s="44">
        <f>SUM(C15:C24)</f>
        <v>7343168.7000000011</v>
      </c>
      <c r="D13" s="44">
        <f>SUM(D15:D24)</f>
        <v>1921731.2</v>
      </c>
      <c r="E13" s="44">
        <f>E15+E16+E17+E18+E19+E24</f>
        <v>0</v>
      </c>
      <c r="F13" s="44">
        <f>F15+F16+F17+F18+F19+F24</f>
        <v>0</v>
      </c>
      <c r="G13" s="44">
        <f>G15+G16+G17+G18+G19+G24</f>
        <v>0</v>
      </c>
      <c r="H13" s="44">
        <f>H15+H16+H17+H18+H19+H24+H22</f>
        <v>9264776.3000000007</v>
      </c>
      <c r="I13" s="44">
        <f>I15+I16+I17+I18+I19+I24+I22</f>
        <v>7343045.1000000006</v>
      </c>
      <c r="J13" s="44">
        <f>J15+J16+J17+J18+J19+J24</f>
        <v>1921731.2</v>
      </c>
      <c r="K13" s="44">
        <f>SUM(K15:K24)</f>
        <v>9597744.3000000007</v>
      </c>
      <c r="L13" s="44">
        <f>SUM(L15:L24)</f>
        <v>6821270</v>
      </c>
      <c r="M13" s="44">
        <f>SUM(M15:M24)</f>
        <v>2776474.3</v>
      </c>
      <c r="N13" s="44">
        <f t="shared" ref="N13:AB13" si="2">N15+N16+N17+N18+N19+N24+N22</f>
        <v>0</v>
      </c>
      <c r="O13" s="44">
        <f t="shared" si="2"/>
        <v>0</v>
      </c>
      <c r="P13" s="44">
        <f t="shared" si="2"/>
        <v>0</v>
      </c>
      <c r="Q13" s="44">
        <f t="shared" si="2"/>
        <v>9597622.4000000004</v>
      </c>
      <c r="R13" s="44">
        <f t="shared" si="2"/>
        <v>6821148.1000000006</v>
      </c>
      <c r="S13" s="44">
        <f t="shared" si="2"/>
        <v>2776474.3</v>
      </c>
      <c r="T13" s="44">
        <f>SUM(T15:T24)</f>
        <v>10886609</v>
      </c>
      <c r="U13" s="26">
        <f>SUM(U15:U24)</f>
        <v>6683906.9000000004</v>
      </c>
      <c r="V13" s="26">
        <f>SUM(V15:V24)</f>
        <v>4202702.0999999996</v>
      </c>
      <c r="W13" s="26">
        <f t="shared" si="2"/>
        <v>0</v>
      </c>
      <c r="X13" s="26">
        <f t="shared" si="2"/>
        <v>0</v>
      </c>
      <c r="Y13" s="26">
        <f t="shared" si="2"/>
        <v>0</v>
      </c>
      <c r="Z13" s="26">
        <f t="shared" si="2"/>
        <v>10886481.300000001</v>
      </c>
      <c r="AA13" s="26">
        <f t="shared" si="2"/>
        <v>6683779.2000000002</v>
      </c>
      <c r="AB13" s="26">
        <f t="shared" si="2"/>
        <v>4202702.0999999996</v>
      </c>
    </row>
    <row r="14" spans="1:29" ht="15.75" x14ac:dyDescent="0.25">
      <c r="A14" s="11" t="s">
        <v>0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19"/>
      <c r="V14" s="19"/>
      <c r="W14" s="19"/>
      <c r="X14" s="19"/>
      <c r="Y14" s="19"/>
      <c r="Z14" s="19"/>
      <c r="AA14" s="19"/>
      <c r="AB14" s="19"/>
    </row>
    <row r="15" spans="1:29" ht="29.25" customHeight="1" x14ac:dyDescent="0.25">
      <c r="A15" s="12" t="s">
        <v>1</v>
      </c>
      <c r="B15" s="46">
        <f>C15+D15</f>
        <v>5774820.2999999998</v>
      </c>
      <c r="C15" s="46">
        <v>5774820.2999999998</v>
      </c>
      <c r="D15" s="46"/>
      <c r="E15" s="46">
        <f>F15+G15</f>
        <v>0</v>
      </c>
      <c r="F15" s="46"/>
      <c r="G15" s="46"/>
      <c r="H15" s="46">
        <f>I15+J15</f>
        <v>5774820.2999999998</v>
      </c>
      <c r="I15" s="46">
        <f>C15+F15</f>
        <v>5774820.2999999998</v>
      </c>
      <c r="J15" s="46"/>
      <c r="K15" s="46">
        <f>L15+M15</f>
        <v>5218081.2</v>
      </c>
      <c r="L15" s="46">
        <v>5218081.2</v>
      </c>
      <c r="M15" s="46"/>
      <c r="N15" s="46">
        <f>O15+P15</f>
        <v>0</v>
      </c>
      <c r="O15" s="46"/>
      <c r="P15" s="46"/>
      <c r="Q15" s="46">
        <f>R15+S15</f>
        <v>5218081.2</v>
      </c>
      <c r="R15" s="46">
        <f>L15+O15</f>
        <v>5218081.2</v>
      </c>
      <c r="S15" s="46"/>
      <c r="T15" s="46">
        <f>U15+V15</f>
        <v>5044884.3</v>
      </c>
      <c r="U15" s="20">
        <v>5044884.3</v>
      </c>
      <c r="V15" s="20"/>
      <c r="W15" s="20">
        <f>X15+Y15</f>
        <v>0</v>
      </c>
      <c r="X15" s="20"/>
      <c r="Y15" s="20"/>
      <c r="Z15" s="20">
        <f>AA15+AB15</f>
        <v>5044884.3</v>
      </c>
      <c r="AA15" s="20">
        <f>U15+X15</f>
        <v>5044884.3</v>
      </c>
      <c r="AB15" s="20"/>
    </row>
    <row r="16" spans="1:29" ht="15.75" x14ac:dyDescent="0.25">
      <c r="A16" s="12" t="s">
        <v>2</v>
      </c>
      <c r="B16" s="46">
        <f t="shared" ref="B16:B24" si="3">C16+D16</f>
        <v>1161290</v>
      </c>
      <c r="C16" s="46">
        <v>1161290</v>
      </c>
      <c r="D16" s="46"/>
      <c r="E16" s="46">
        <f t="shared" ref="E16:E18" si="4">F16+G16</f>
        <v>0</v>
      </c>
      <c r="F16" s="46"/>
      <c r="G16" s="46"/>
      <c r="H16" s="46">
        <f t="shared" ref="H16:H18" si="5">I16+J16</f>
        <v>1161290</v>
      </c>
      <c r="I16" s="46">
        <f t="shared" ref="I16:I22" si="6">C16+F16</f>
        <v>1161290</v>
      </c>
      <c r="J16" s="46"/>
      <c r="K16" s="46">
        <f t="shared" ref="K16:K18" si="7">L16+M16</f>
        <v>1194963</v>
      </c>
      <c r="L16" s="46">
        <v>1194963</v>
      </c>
      <c r="M16" s="46"/>
      <c r="N16" s="46">
        <f t="shared" ref="N16:N18" si="8">O16+P16</f>
        <v>0</v>
      </c>
      <c r="O16" s="46"/>
      <c r="P16" s="46"/>
      <c r="Q16" s="46">
        <f t="shared" ref="Q16:Q18" si="9">R16+S16</f>
        <v>1194963</v>
      </c>
      <c r="R16" s="46">
        <f t="shared" ref="R16:R22" si="10">L16+O16</f>
        <v>1194963</v>
      </c>
      <c r="S16" s="46"/>
      <c r="T16" s="46">
        <f t="shared" ref="T16:T18" si="11">U16+V16</f>
        <v>1231075</v>
      </c>
      <c r="U16" s="20">
        <v>1231075</v>
      </c>
      <c r="V16" s="20"/>
      <c r="W16" s="20">
        <f t="shared" ref="W16:W18" si="12">X16+Y16</f>
        <v>0</v>
      </c>
      <c r="X16" s="20"/>
      <c r="Y16" s="20"/>
      <c r="Z16" s="20">
        <f t="shared" ref="Z16:Z18" si="13">AA16+AB16</f>
        <v>1231075</v>
      </c>
      <c r="AA16" s="20">
        <f t="shared" ref="AA16:AA22" si="14">U16+X16</f>
        <v>1231075</v>
      </c>
      <c r="AB16" s="20"/>
    </row>
    <row r="17" spans="1:29" ht="30.75" customHeight="1" x14ac:dyDescent="0.25">
      <c r="A17" s="12" t="s">
        <v>3</v>
      </c>
      <c r="B17" s="46">
        <f t="shared" si="3"/>
        <v>6.4</v>
      </c>
      <c r="C17" s="46">
        <v>6.4</v>
      </c>
      <c r="D17" s="46"/>
      <c r="E17" s="46">
        <f t="shared" si="4"/>
        <v>0</v>
      </c>
      <c r="F17" s="46"/>
      <c r="G17" s="46"/>
      <c r="H17" s="46">
        <f t="shared" si="5"/>
        <v>6.4</v>
      </c>
      <c r="I17" s="46">
        <f t="shared" si="6"/>
        <v>6.4</v>
      </c>
      <c r="J17" s="46"/>
      <c r="K17" s="46">
        <f t="shared" si="7"/>
        <v>5.8</v>
      </c>
      <c r="L17" s="46">
        <v>5.8</v>
      </c>
      <c r="M17" s="46"/>
      <c r="N17" s="46">
        <f t="shared" si="8"/>
        <v>0</v>
      </c>
      <c r="O17" s="46"/>
      <c r="P17" s="46"/>
      <c r="Q17" s="46">
        <f t="shared" si="9"/>
        <v>5.8</v>
      </c>
      <c r="R17" s="46">
        <f t="shared" si="10"/>
        <v>5.8</v>
      </c>
      <c r="S17" s="46"/>
      <c r="T17" s="46">
        <f t="shared" si="11"/>
        <v>5.2</v>
      </c>
      <c r="U17" s="20">
        <v>5.2</v>
      </c>
      <c r="V17" s="20"/>
      <c r="W17" s="20">
        <f t="shared" si="12"/>
        <v>0</v>
      </c>
      <c r="X17" s="20"/>
      <c r="Y17" s="20"/>
      <c r="Z17" s="20">
        <f t="shared" si="13"/>
        <v>5.2</v>
      </c>
      <c r="AA17" s="20">
        <f t="shared" si="14"/>
        <v>5.2</v>
      </c>
      <c r="AB17" s="20"/>
    </row>
    <row r="18" spans="1:29" ht="33" customHeight="1" x14ac:dyDescent="0.25">
      <c r="A18" s="12" t="s">
        <v>7</v>
      </c>
      <c r="B18" s="46">
        <f t="shared" si="3"/>
        <v>401604.9</v>
      </c>
      <c r="C18" s="46">
        <v>401604.9</v>
      </c>
      <c r="D18" s="46"/>
      <c r="E18" s="46">
        <f t="shared" si="4"/>
        <v>0</v>
      </c>
      <c r="F18" s="46"/>
      <c r="G18" s="46"/>
      <c r="H18" s="46">
        <f t="shared" si="5"/>
        <v>401604.9</v>
      </c>
      <c r="I18" s="46">
        <f t="shared" si="6"/>
        <v>401604.9</v>
      </c>
      <c r="J18" s="46"/>
      <c r="K18" s="46">
        <f t="shared" si="7"/>
        <v>401605.9</v>
      </c>
      <c r="L18" s="46">
        <v>401605.9</v>
      </c>
      <c r="M18" s="46"/>
      <c r="N18" s="46">
        <f t="shared" si="8"/>
        <v>0</v>
      </c>
      <c r="O18" s="46"/>
      <c r="P18" s="46"/>
      <c r="Q18" s="46">
        <f t="shared" si="9"/>
        <v>401605.9</v>
      </c>
      <c r="R18" s="46">
        <f t="shared" si="10"/>
        <v>401605.9</v>
      </c>
      <c r="S18" s="46"/>
      <c r="T18" s="46">
        <f t="shared" si="11"/>
        <v>401605.9</v>
      </c>
      <c r="U18" s="20">
        <v>401605.9</v>
      </c>
      <c r="V18" s="20"/>
      <c r="W18" s="20">
        <f t="shared" si="12"/>
        <v>0</v>
      </c>
      <c r="X18" s="20"/>
      <c r="Y18" s="20"/>
      <c r="Z18" s="20">
        <f t="shared" si="13"/>
        <v>401605.9</v>
      </c>
      <c r="AA18" s="20">
        <f t="shared" si="14"/>
        <v>401605.9</v>
      </c>
      <c r="AB18" s="20"/>
    </row>
    <row r="19" spans="1:29" ht="45" customHeight="1" x14ac:dyDescent="0.25">
      <c r="A19" s="12" t="s">
        <v>42</v>
      </c>
      <c r="B19" s="46">
        <f>C19+D19</f>
        <v>5260.1</v>
      </c>
      <c r="C19" s="46">
        <v>5260.1</v>
      </c>
      <c r="D19" s="46"/>
      <c r="E19" s="46">
        <f>F19+G19</f>
        <v>0</v>
      </c>
      <c r="F19" s="46"/>
      <c r="G19" s="46"/>
      <c r="H19" s="46">
        <f>I19+J19</f>
        <v>5260.1</v>
      </c>
      <c r="I19" s="46">
        <f t="shared" si="6"/>
        <v>5260.1</v>
      </c>
      <c r="J19" s="46"/>
      <c r="K19" s="46">
        <f>L19+M19</f>
        <v>6426.7</v>
      </c>
      <c r="L19" s="46">
        <v>6426.7</v>
      </c>
      <c r="M19" s="46"/>
      <c r="N19" s="46">
        <f>O19+P19</f>
        <v>0</v>
      </c>
      <c r="O19" s="46"/>
      <c r="P19" s="46"/>
      <c r="Q19" s="46">
        <f>R19+S19</f>
        <v>6426.7</v>
      </c>
      <c r="R19" s="46">
        <f t="shared" si="10"/>
        <v>6426.7</v>
      </c>
      <c r="S19" s="46"/>
      <c r="T19" s="46">
        <f>U19+V19</f>
        <v>6148.8</v>
      </c>
      <c r="U19" s="20">
        <v>6148.8</v>
      </c>
      <c r="V19" s="20"/>
      <c r="W19" s="20">
        <f>X19+Y19</f>
        <v>0</v>
      </c>
      <c r="X19" s="20"/>
      <c r="Y19" s="20"/>
      <c r="Z19" s="20">
        <f>AA19+AB19</f>
        <v>6148.8</v>
      </c>
      <c r="AA19" s="20">
        <f t="shared" si="14"/>
        <v>6148.8</v>
      </c>
      <c r="AB19" s="20"/>
    </row>
    <row r="20" spans="1:29" ht="126.75" customHeight="1" x14ac:dyDescent="0.25">
      <c r="A20" s="35" t="s">
        <v>39</v>
      </c>
      <c r="B20" s="46">
        <f>C20+D20</f>
        <v>12.4</v>
      </c>
      <c r="C20" s="46">
        <v>12.4</v>
      </c>
      <c r="D20" s="46"/>
      <c r="E20" s="46"/>
      <c r="F20" s="46"/>
      <c r="G20" s="46"/>
      <c r="H20" s="46"/>
      <c r="I20" s="46"/>
      <c r="J20" s="46"/>
      <c r="K20" s="46">
        <f>L20+M20</f>
        <v>7.3</v>
      </c>
      <c r="L20" s="46">
        <v>7.3</v>
      </c>
      <c r="M20" s="46"/>
      <c r="N20" s="46"/>
      <c r="O20" s="46"/>
      <c r="P20" s="46"/>
      <c r="Q20" s="46"/>
      <c r="R20" s="46"/>
      <c r="S20" s="46"/>
      <c r="T20" s="46">
        <f>U20+V20</f>
        <v>9.6999999999999993</v>
      </c>
      <c r="U20" s="20">
        <v>9.6999999999999993</v>
      </c>
      <c r="V20" s="20"/>
      <c r="W20" s="20"/>
      <c r="X20" s="20"/>
      <c r="Y20" s="20"/>
      <c r="Z20" s="20"/>
      <c r="AA20" s="20"/>
      <c r="AB20" s="20"/>
    </row>
    <row r="21" spans="1:29" ht="48.75" customHeight="1" x14ac:dyDescent="0.25">
      <c r="A21" s="36" t="s">
        <v>50</v>
      </c>
      <c r="B21" s="46">
        <f>C21+D21</f>
        <v>90.3</v>
      </c>
      <c r="C21" s="46">
        <v>90.3</v>
      </c>
      <c r="D21" s="46"/>
      <c r="E21" s="46"/>
      <c r="F21" s="46"/>
      <c r="G21" s="46"/>
      <c r="H21" s="46"/>
      <c r="I21" s="46"/>
      <c r="J21" s="46"/>
      <c r="K21" s="46">
        <f>L21+M21</f>
        <v>90.3</v>
      </c>
      <c r="L21" s="46">
        <v>90.3</v>
      </c>
      <c r="M21" s="46"/>
      <c r="N21" s="46"/>
      <c r="O21" s="46"/>
      <c r="P21" s="46"/>
      <c r="Q21" s="46"/>
      <c r="R21" s="46"/>
      <c r="S21" s="46"/>
      <c r="T21" s="46">
        <f>U21+V21</f>
        <v>90.3</v>
      </c>
      <c r="U21" s="20">
        <v>90.3</v>
      </c>
      <c r="V21" s="20"/>
      <c r="W21" s="20"/>
      <c r="X21" s="20"/>
      <c r="Y21" s="20"/>
      <c r="Z21" s="20"/>
      <c r="AA21" s="20"/>
      <c r="AB21" s="20"/>
    </row>
    <row r="22" spans="1:29" ht="27.75" customHeight="1" x14ac:dyDescent="0.25">
      <c r="A22" s="12" t="s">
        <v>24</v>
      </c>
      <c r="B22" s="46">
        <f>C22+D22</f>
        <v>63.4</v>
      </c>
      <c r="C22" s="46">
        <v>63.4</v>
      </c>
      <c r="D22" s="46"/>
      <c r="E22" s="46"/>
      <c r="F22" s="46"/>
      <c r="G22" s="46"/>
      <c r="H22" s="46">
        <f>I22+J22</f>
        <v>63.4</v>
      </c>
      <c r="I22" s="46">
        <f t="shared" si="6"/>
        <v>63.4</v>
      </c>
      <c r="J22" s="46"/>
      <c r="K22" s="46">
        <f>L22+M22</f>
        <v>65.5</v>
      </c>
      <c r="L22" s="46">
        <v>65.5</v>
      </c>
      <c r="M22" s="46"/>
      <c r="N22" s="46"/>
      <c r="O22" s="46"/>
      <c r="P22" s="46"/>
      <c r="Q22" s="46">
        <f>R22+S22</f>
        <v>65.5</v>
      </c>
      <c r="R22" s="46">
        <f t="shared" si="10"/>
        <v>65.5</v>
      </c>
      <c r="S22" s="46"/>
      <c r="T22" s="46">
        <f>U22+V22</f>
        <v>60</v>
      </c>
      <c r="U22" s="20">
        <v>60</v>
      </c>
      <c r="V22" s="20"/>
      <c r="W22" s="20"/>
      <c r="X22" s="20"/>
      <c r="Y22" s="20"/>
      <c r="Z22" s="20">
        <f>AA22+AB22</f>
        <v>60</v>
      </c>
      <c r="AA22" s="20">
        <f t="shared" si="14"/>
        <v>60</v>
      </c>
      <c r="AB22" s="20"/>
    </row>
    <row r="23" spans="1:29" ht="48.75" customHeight="1" x14ac:dyDescent="0.25">
      <c r="A23" s="37" t="s">
        <v>51</v>
      </c>
      <c r="B23" s="46">
        <f>C23+D23</f>
        <v>20.9</v>
      </c>
      <c r="C23" s="46">
        <v>20.9</v>
      </c>
      <c r="D23" s="46"/>
      <c r="E23" s="46"/>
      <c r="F23" s="46"/>
      <c r="G23" s="46"/>
      <c r="H23" s="46"/>
      <c r="I23" s="46"/>
      <c r="J23" s="46"/>
      <c r="K23" s="46">
        <f>L23+M23</f>
        <v>24.3</v>
      </c>
      <c r="L23" s="46">
        <v>24.3</v>
      </c>
      <c r="M23" s="46"/>
      <c r="N23" s="46"/>
      <c r="O23" s="46"/>
      <c r="P23" s="46"/>
      <c r="Q23" s="46"/>
      <c r="R23" s="46"/>
      <c r="S23" s="46"/>
      <c r="T23" s="46">
        <f>U23+V23</f>
        <v>27.7</v>
      </c>
      <c r="U23" s="20">
        <v>27.7</v>
      </c>
      <c r="V23" s="20"/>
      <c r="W23" s="20"/>
      <c r="X23" s="20"/>
      <c r="Y23" s="20"/>
      <c r="Z23" s="20"/>
      <c r="AA23" s="20"/>
      <c r="AB23" s="20"/>
    </row>
    <row r="24" spans="1:29" ht="16.5" customHeight="1" x14ac:dyDescent="0.25">
      <c r="A24" s="12" t="s">
        <v>18</v>
      </c>
      <c r="B24" s="46">
        <f t="shared" si="3"/>
        <v>1921731.2</v>
      </c>
      <c r="C24" s="46"/>
      <c r="D24" s="46">
        <f>2055199.7-133468.5</f>
        <v>1921731.2</v>
      </c>
      <c r="E24" s="46">
        <f t="shared" ref="E24" si="15">F24+G24</f>
        <v>0</v>
      </c>
      <c r="F24" s="46"/>
      <c r="G24" s="46"/>
      <c r="H24" s="46">
        <f t="shared" ref="H24" si="16">I24+J24</f>
        <v>1921731.2</v>
      </c>
      <c r="I24" s="46"/>
      <c r="J24" s="46">
        <f>D24+G24</f>
        <v>1921731.2</v>
      </c>
      <c r="K24" s="46">
        <f t="shared" ref="K24" si="17">L24+M24</f>
        <v>2776474.3</v>
      </c>
      <c r="L24" s="46"/>
      <c r="M24" s="46">
        <f>2609597.5-27123.2+194000</f>
        <v>2776474.3</v>
      </c>
      <c r="N24" s="46">
        <f t="shared" ref="N24" si="18">O24+P24</f>
        <v>0</v>
      </c>
      <c r="O24" s="46"/>
      <c r="P24" s="46"/>
      <c r="Q24" s="46">
        <f t="shared" ref="Q24" si="19">R24+S24</f>
        <v>2776474.3</v>
      </c>
      <c r="R24" s="46"/>
      <c r="S24" s="46">
        <f>M24+P24</f>
        <v>2776474.3</v>
      </c>
      <c r="T24" s="46">
        <f t="shared" ref="T24" si="20">U24+V24</f>
        <v>4202702.0999999996</v>
      </c>
      <c r="U24" s="20"/>
      <c r="V24" s="20">
        <v>4202702.0999999996</v>
      </c>
      <c r="W24" s="20">
        <f t="shared" ref="W24" si="21">X24+Y24</f>
        <v>0</v>
      </c>
      <c r="X24" s="20"/>
      <c r="Y24" s="20"/>
      <c r="Z24" s="20">
        <f t="shared" ref="Z24" si="22">AA24+AB24</f>
        <v>4202702.0999999996</v>
      </c>
      <c r="AA24" s="20"/>
      <c r="AB24" s="20">
        <f>V24+Y24</f>
        <v>4202702.0999999996</v>
      </c>
    </row>
    <row r="25" spans="1:29" ht="31.5" x14ac:dyDescent="0.25">
      <c r="A25" s="3" t="s">
        <v>35</v>
      </c>
      <c r="B25" s="45">
        <f>B26+B37+B42+B43+B44+B49+B57+B59+B58+B56</f>
        <v>9264899.9000000022</v>
      </c>
      <c r="C25" s="45">
        <f>C26+C37+C42+C43+C44+C49+C57+C59+C58+C56</f>
        <v>7343168.7000000002</v>
      </c>
      <c r="D25" s="45">
        <f t="shared" ref="D25:J25" si="23">D26+D37+D42+D43+D44+D49+D57+D59+D58</f>
        <v>1921731.2</v>
      </c>
      <c r="E25" s="45" t="e">
        <f t="shared" si="23"/>
        <v>#REF!</v>
      </c>
      <c r="F25" s="45" t="e">
        <f t="shared" si="23"/>
        <v>#REF!</v>
      </c>
      <c r="G25" s="45" t="e">
        <f t="shared" si="23"/>
        <v>#REF!</v>
      </c>
      <c r="H25" s="45" t="e">
        <f t="shared" si="23"/>
        <v>#REF!</v>
      </c>
      <c r="I25" s="45" t="e">
        <f t="shared" si="23"/>
        <v>#REF!</v>
      </c>
      <c r="J25" s="45" t="e">
        <f t="shared" si="23"/>
        <v>#REF!</v>
      </c>
      <c r="K25" s="45">
        <f>K26+K37+K42+K43+K44+K49+K57+K59+K58+K56</f>
        <v>9597744.2999999989</v>
      </c>
      <c r="L25" s="45">
        <f>L26+L37+L42+L43+L44+L49+L57+L59+L58+L56</f>
        <v>6821270.0000000009</v>
      </c>
      <c r="M25" s="45">
        <f>M26+M37+M42+M43+M44+M49+M57+M59+M58+M56</f>
        <v>2776474.3</v>
      </c>
      <c r="N25" s="45" t="e">
        <f t="shared" ref="N25:S25" si="24">N26+N37+N42+N43+N44+N49+N57+N59+N58</f>
        <v>#REF!</v>
      </c>
      <c r="O25" s="45" t="e">
        <f t="shared" si="24"/>
        <v>#REF!</v>
      </c>
      <c r="P25" s="45" t="e">
        <f t="shared" si="24"/>
        <v>#REF!</v>
      </c>
      <c r="Q25" s="45" t="e">
        <f t="shared" si="24"/>
        <v>#REF!</v>
      </c>
      <c r="R25" s="45" t="e">
        <f t="shared" si="24"/>
        <v>#REF!</v>
      </c>
      <c r="S25" s="45" t="e">
        <f t="shared" si="24"/>
        <v>#REF!</v>
      </c>
      <c r="T25" s="45">
        <f>T26+T37+T42+T43+T44+T49+T57+T59+T58+T56</f>
        <v>10886608.999999998</v>
      </c>
      <c r="U25" s="19">
        <f>U26+U37+U42+U43+U44+U49+U57+U59+U58+U56</f>
        <v>6683906.9000000013</v>
      </c>
      <c r="V25" s="19">
        <f>V26+V37+V42+V43+V44+V49+V57+V59+V58+V56</f>
        <v>4202702.0999999996</v>
      </c>
      <c r="W25" s="19" t="e">
        <f t="shared" ref="W25:AB25" si="25">W26+W37+W42+W43+W44+W49+W57+W59+W58</f>
        <v>#REF!</v>
      </c>
      <c r="X25" s="19" t="e">
        <f t="shared" si="25"/>
        <v>#REF!</v>
      </c>
      <c r="Y25" s="19" t="e">
        <f t="shared" si="25"/>
        <v>#REF!</v>
      </c>
      <c r="Z25" s="19" t="e">
        <f t="shared" si="25"/>
        <v>#REF!</v>
      </c>
      <c r="AA25" s="19" t="e">
        <f t="shared" si="25"/>
        <v>#REF!</v>
      </c>
      <c r="AB25" s="19" t="e">
        <f t="shared" si="25"/>
        <v>#REF!</v>
      </c>
      <c r="AC25" s="33"/>
    </row>
    <row r="26" spans="1:29" s="14" customFormat="1" ht="16.5" customHeight="1" x14ac:dyDescent="0.25">
      <c r="A26" s="3" t="s">
        <v>10</v>
      </c>
      <c r="B26" s="45">
        <f>B28</f>
        <v>976263.00000000012</v>
      </c>
      <c r="C26" s="45">
        <f>C28</f>
        <v>976263.00000000012</v>
      </c>
      <c r="D26" s="45">
        <f>D28</f>
        <v>0</v>
      </c>
      <c r="E26" s="45" t="e">
        <f>E28+#REF!+#REF!</f>
        <v>#REF!</v>
      </c>
      <c r="F26" s="45" t="e">
        <f>F28+#REF!+#REF!</f>
        <v>#REF!</v>
      </c>
      <c r="G26" s="45" t="e">
        <f>G28+#REF!+#REF!</f>
        <v>#REF!</v>
      </c>
      <c r="H26" s="45" t="e">
        <f>H28+#REF!+#REF!</f>
        <v>#REF!</v>
      </c>
      <c r="I26" s="45" t="e">
        <f>I28+#REF!+#REF!</f>
        <v>#REF!</v>
      </c>
      <c r="J26" s="45" t="e">
        <f>J28+#REF!+#REF!</f>
        <v>#REF!</v>
      </c>
      <c r="K26" s="45">
        <f>K28</f>
        <v>215799</v>
      </c>
      <c r="L26" s="45">
        <f t="shared" ref="L26:M26" si="26">L28</f>
        <v>215799</v>
      </c>
      <c r="M26" s="45">
        <f t="shared" si="26"/>
        <v>0</v>
      </c>
      <c r="N26" s="45" t="e">
        <f>N28+#REF!</f>
        <v>#REF!</v>
      </c>
      <c r="O26" s="45" t="e">
        <f>O28+#REF!</f>
        <v>#REF!</v>
      </c>
      <c r="P26" s="45" t="e">
        <f>P28+#REF!</f>
        <v>#REF!</v>
      </c>
      <c r="Q26" s="45" t="e">
        <f>Q28+#REF!</f>
        <v>#REF!</v>
      </c>
      <c r="R26" s="45" t="e">
        <f>R28+#REF!</f>
        <v>#REF!</v>
      </c>
      <c r="S26" s="45" t="e">
        <f>S28+#REF!</f>
        <v>#REF!</v>
      </c>
      <c r="T26" s="45">
        <f>T28+T35</f>
        <v>1686383.2000000002</v>
      </c>
      <c r="U26" s="19">
        <f>U28+U35</f>
        <v>322079.90000000002</v>
      </c>
      <c r="V26" s="19">
        <f>V28+V35</f>
        <v>1364303.3</v>
      </c>
      <c r="W26" s="19" t="e">
        <f>W28+#REF!</f>
        <v>#REF!</v>
      </c>
      <c r="X26" s="19" t="e">
        <f>X28+#REF!</f>
        <v>#REF!</v>
      </c>
      <c r="Y26" s="19" t="e">
        <f>Y28+#REF!</f>
        <v>#REF!</v>
      </c>
      <c r="Z26" s="19" t="e">
        <f>Z28+#REF!</f>
        <v>#REF!</v>
      </c>
      <c r="AA26" s="19" t="e">
        <f>AA28+#REF!</f>
        <v>#REF!</v>
      </c>
      <c r="AB26" s="19" t="e">
        <f>AB28+#REF!</f>
        <v>#REF!</v>
      </c>
    </row>
    <row r="27" spans="1:29" s="14" customFormat="1" ht="15.75" x14ac:dyDescent="0.25">
      <c r="A27" s="13" t="s">
        <v>0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19"/>
      <c r="V27" s="19"/>
      <c r="W27" s="19"/>
      <c r="X27" s="19"/>
      <c r="Y27" s="19"/>
      <c r="Z27" s="19"/>
      <c r="AA27" s="19"/>
      <c r="AB27" s="19"/>
    </row>
    <row r="28" spans="1:29" s="14" customFormat="1" ht="31.5" x14ac:dyDescent="0.25">
      <c r="A28" s="4" t="s">
        <v>36</v>
      </c>
      <c r="B28" s="48">
        <f>SUM(B29:B34)</f>
        <v>976263.00000000012</v>
      </c>
      <c r="C28" s="48">
        <f t="shared" ref="C28:J28" si="27">SUM(C29:C34)</f>
        <v>976263.00000000012</v>
      </c>
      <c r="D28" s="48">
        <f t="shared" si="27"/>
        <v>0</v>
      </c>
      <c r="E28" s="48">
        <f t="shared" si="27"/>
        <v>0</v>
      </c>
      <c r="F28" s="48">
        <f t="shared" si="27"/>
        <v>0</v>
      </c>
      <c r="G28" s="48">
        <f t="shared" si="27"/>
        <v>0</v>
      </c>
      <c r="H28" s="48">
        <f t="shared" si="27"/>
        <v>338168</v>
      </c>
      <c r="I28" s="48">
        <f t="shared" si="27"/>
        <v>338168</v>
      </c>
      <c r="J28" s="48">
        <f t="shared" si="27"/>
        <v>0</v>
      </c>
      <c r="K28" s="48">
        <f>SUM(K29:K34)</f>
        <v>215799</v>
      </c>
      <c r="L28" s="48">
        <f t="shared" ref="L28:M28" si="28">SUM(L29:L34)</f>
        <v>215799</v>
      </c>
      <c r="M28" s="48">
        <f t="shared" si="28"/>
        <v>0</v>
      </c>
      <c r="N28" s="48">
        <f t="shared" ref="N28:S28" si="29">SUM(N29:N31)</f>
        <v>0</v>
      </c>
      <c r="O28" s="48">
        <f t="shared" si="29"/>
        <v>0</v>
      </c>
      <c r="P28" s="48">
        <f t="shared" si="29"/>
        <v>0</v>
      </c>
      <c r="Q28" s="48">
        <f t="shared" si="29"/>
        <v>50000</v>
      </c>
      <c r="R28" s="48">
        <f t="shared" si="29"/>
        <v>50000</v>
      </c>
      <c r="S28" s="48">
        <f t="shared" si="29"/>
        <v>0</v>
      </c>
      <c r="T28" s="48">
        <f>SUM(T29:T34)</f>
        <v>50000</v>
      </c>
      <c r="U28" s="22">
        <f>SUM(U29:U34)</f>
        <v>50000</v>
      </c>
      <c r="V28" s="22">
        <f>SUM(V29:V34)</f>
        <v>0</v>
      </c>
      <c r="W28" s="22" t="e">
        <f>W29+#REF!+#REF!+W30+W31+W32+W34</f>
        <v>#REF!</v>
      </c>
      <c r="X28" s="22" t="e">
        <f>X29+#REF!+#REF!+X30+X31+X32+X34</f>
        <v>#REF!</v>
      </c>
      <c r="Y28" s="22" t="e">
        <f>Y29+#REF!+#REF!+Y30+Y31+Y32+Y34</f>
        <v>#REF!</v>
      </c>
      <c r="Z28" s="22" t="e">
        <f>Z29+#REF!+#REF!+Z30+Z31+Z32+Z34</f>
        <v>#REF!</v>
      </c>
      <c r="AA28" s="22" t="e">
        <f>AA29+#REF!+#REF!+AA30+AA31+AA32+AA34</f>
        <v>#REF!</v>
      </c>
      <c r="AB28" s="22" t="e">
        <f>AB29+#REF!+#REF!+AB30+AB31+AB32+AB34</f>
        <v>#REF!</v>
      </c>
    </row>
    <row r="29" spans="1:29" s="14" customFormat="1" ht="15.75" x14ac:dyDescent="0.25">
      <c r="A29" s="1" t="s">
        <v>4</v>
      </c>
      <c r="B29" s="46">
        <f t="shared" ref="B29" si="30">C29+D29</f>
        <v>167500</v>
      </c>
      <c r="C29" s="46">
        <v>167500</v>
      </c>
      <c r="D29" s="46"/>
      <c r="E29" s="46">
        <f t="shared" ref="E29:E30" si="31">F29+G29</f>
        <v>0</v>
      </c>
      <c r="F29" s="46"/>
      <c r="G29" s="46"/>
      <c r="H29" s="46">
        <f t="shared" ref="H29:J30" si="32">B29+E29</f>
        <v>167500</v>
      </c>
      <c r="I29" s="46">
        <f t="shared" si="32"/>
        <v>167500</v>
      </c>
      <c r="J29" s="46">
        <f t="shared" si="32"/>
        <v>0</v>
      </c>
      <c r="K29" s="46">
        <f t="shared" ref="K29:K36" si="33">L29+M29</f>
        <v>50000</v>
      </c>
      <c r="L29" s="46">
        <v>50000</v>
      </c>
      <c r="M29" s="46"/>
      <c r="N29" s="46">
        <f t="shared" ref="N29:N30" si="34">O29+P29</f>
        <v>0</v>
      </c>
      <c r="O29" s="46"/>
      <c r="P29" s="46"/>
      <c r="Q29" s="46">
        <f>K29+N29</f>
        <v>50000</v>
      </c>
      <c r="R29" s="46">
        <f>L29+O29</f>
        <v>50000</v>
      </c>
      <c r="S29" s="46"/>
      <c r="T29" s="46">
        <f t="shared" ref="T29" si="35">U29+V29</f>
        <v>50000</v>
      </c>
      <c r="U29" s="20">
        <v>50000</v>
      </c>
      <c r="V29" s="20"/>
      <c r="W29" s="20">
        <f t="shared" ref="W29" si="36">X29+Y29</f>
        <v>0</v>
      </c>
      <c r="X29" s="20"/>
      <c r="Y29" s="20"/>
      <c r="Z29" s="20">
        <f t="shared" ref="Z29" si="37">AA29+AB29</f>
        <v>50000</v>
      </c>
      <c r="AA29" s="20">
        <f>U29+X29</f>
        <v>50000</v>
      </c>
      <c r="AB29" s="20"/>
    </row>
    <row r="30" spans="1:29" s="14" customFormat="1" ht="34.5" customHeight="1" x14ac:dyDescent="0.25">
      <c r="A30" s="6" t="s">
        <v>38</v>
      </c>
      <c r="B30" s="46">
        <f>C30+D30</f>
        <v>170668</v>
      </c>
      <c r="C30" s="46">
        <v>170668</v>
      </c>
      <c r="D30" s="46"/>
      <c r="E30" s="46">
        <f t="shared" si="31"/>
        <v>0</v>
      </c>
      <c r="F30" s="46"/>
      <c r="G30" s="46"/>
      <c r="H30" s="46">
        <f t="shared" si="32"/>
        <v>170668</v>
      </c>
      <c r="I30" s="46">
        <f>C30+F30</f>
        <v>170668</v>
      </c>
      <c r="J30" s="46">
        <f t="shared" si="32"/>
        <v>0</v>
      </c>
      <c r="K30" s="46">
        <f t="shared" si="33"/>
        <v>0</v>
      </c>
      <c r="L30" s="46">
        <v>0</v>
      </c>
      <c r="M30" s="46"/>
      <c r="N30" s="46">
        <f t="shared" si="34"/>
        <v>0</v>
      </c>
      <c r="O30" s="46"/>
      <c r="P30" s="46"/>
      <c r="Q30" s="46">
        <f>K30+N30</f>
        <v>0</v>
      </c>
      <c r="R30" s="46">
        <f t="shared" ref="R30:R31" si="38">L30+O30</f>
        <v>0</v>
      </c>
      <c r="S30" s="46"/>
      <c r="T30" s="46">
        <f>U30+V30</f>
        <v>0</v>
      </c>
      <c r="U30" s="20">
        <v>0</v>
      </c>
      <c r="V30" s="20"/>
      <c r="W30" s="20"/>
      <c r="X30" s="20"/>
      <c r="Y30" s="20"/>
      <c r="Z30" s="20">
        <f t="shared" ref="Z30:Z34" si="39">AA30</f>
        <v>0</v>
      </c>
      <c r="AA30" s="20">
        <f t="shared" ref="AA30:AA34" si="40">U30+X30</f>
        <v>0</v>
      </c>
      <c r="AB30" s="20"/>
    </row>
    <row r="31" spans="1:29" s="14" customFormat="1" ht="18.75" customHeight="1" x14ac:dyDescent="0.25">
      <c r="A31" s="6" t="s">
        <v>31</v>
      </c>
      <c r="B31" s="46">
        <f t="shared" ref="B31:B36" si="41">C31+D31</f>
        <v>116572.4</v>
      </c>
      <c r="C31" s="46">
        <v>116572.4</v>
      </c>
      <c r="D31" s="46"/>
      <c r="E31" s="46"/>
      <c r="F31" s="46"/>
      <c r="G31" s="46"/>
      <c r="H31" s="46"/>
      <c r="I31" s="46"/>
      <c r="J31" s="46"/>
      <c r="K31" s="46">
        <f t="shared" si="33"/>
        <v>0</v>
      </c>
      <c r="L31" s="46">
        <v>0</v>
      </c>
      <c r="M31" s="46"/>
      <c r="N31" s="46"/>
      <c r="O31" s="46"/>
      <c r="P31" s="46"/>
      <c r="Q31" s="46">
        <f>K31+N31</f>
        <v>0</v>
      </c>
      <c r="R31" s="46">
        <f t="shared" si="38"/>
        <v>0</v>
      </c>
      <c r="S31" s="46"/>
      <c r="T31" s="46">
        <f>U31+V31</f>
        <v>0</v>
      </c>
      <c r="U31" s="20">
        <v>0</v>
      </c>
      <c r="V31" s="20"/>
      <c r="W31" s="20"/>
      <c r="X31" s="20"/>
      <c r="Y31" s="20"/>
      <c r="Z31" s="20">
        <f t="shared" si="39"/>
        <v>0</v>
      </c>
      <c r="AA31" s="20">
        <f t="shared" si="40"/>
        <v>0</v>
      </c>
      <c r="AB31" s="20"/>
    </row>
    <row r="32" spans="1:29" s="14" customFormat="1" ht="32.25" customHeight="1" x14ac:dyDescent="0.25">
      <c r="A32" s="6" t="s">
        <v>41</v>
      </c>
      <c r="B32" s="46">
        <f t="shared" si="41"/>
        <v>85000</v>
      </c>
      <c r="C32" s="46">
        <v>85000</v>
      </c>
      <c r="D32" s="46"/>
      <c r="E32" s="46"/>
      <c r="F32" s="46"/>
      <c r="G32" s="46"/>
      <c r="H32" s="46"/>
      <c r="I32" s="46"/>
      <c r="J32" s="46"/>
      <c r="K32" s="46">
        <f t="shared" si="33"/>
        <v>0</v>
      </c>
      <c r="L32" s="46">
        <v>0</v>
      </c>
      <c r="M32" s="46"/>
      <c r="N32" s="46"/>
      <c r="O32" s="46"/>
      <c r="P32" s="46"/>
      <c r="Q32" s="46"/>
      <c r="R32" s="46"/>
      <c r="S32" s="46"/>
      <c r="T32" s="46">
        <f>U32+V32</f>
        <v>0</v>
      </c>
      <c r="U32" s="20">
        <v>0</v>
      </c>
      <c r="V32" s="20"/>
      <c r="W32" s="20"/>
      <c r="X32" s="20"/>
      <c r="Y32" s="20"/>
      <c r="Z32" s="20">
        <f t="shared" si="39"/>
        <v>0</v>
      </c>
      <c r="AA32" s="20">
        <f t="shared" si="40"/>
        <v>0</v>
      </c>
      <c r="AB32" s="20"/>
    </row>
    <row r="33" spans="1:28" s="14" customFormat="1" ht="32.25" customHeight="1" x14ac:dyDescent="0.25">
      <c r="A33" s="6" t="s">
        <v>52</v>
      </c>
      <c r="B33" s="46">
        <f t="shared" si="41"/>
        <v>398995.20000000001</v>
      </c>
      <c r="C33" s="46">
        <v>398995.20000000001</v>
      </c>
      <c r="D33" s="46"/>
      <c r="E33" s="46"/>
      <c r="F33" s="46"/>
      <c r="G33" s="46"/>
      <c r="H33" s="46"/>
      <c r="I33" s="46"/>
      <c r="J33" s="46"/>
      <c r="K33" s="46">
        <f t="shared" si="33"/>
        <v>165799</v>
      </c>
      <c r="L33" s="46">
        <v>165799</v>
      </c>
      <c r="M33" s="46"/>
      <c r="N33" s="46"/>
      <c r="O33" s="46"/>
      <c r="P33" s="46"/>
      <c r="Q33" s="46"/>
      <c r="R33" s="46"/>
      <c r="S33" s="46"/>
      <c r="T33" s="46">
        <f>U33+V33</f>
        <v>0</v>
      </c>
      <c r="U33" s="20">
        <v>0</v>
      </c>
      <c r="V33" s="20"/>
      <c r="W33" s="20"/>
      <c r="X33" s="20"/>
      <c r="Y33" s="20"/>
      <c r="Z33" s="20"/>
      <c r="AA33" s="20">
        <f t="shared" si="40"/>
        <v>0</v>
      </c>
      <c r="AB33" s="20"/>
    </row>
    <row r="34" spans="1:28" s="14" customFormat="1" ht="32.25" customHeight="1" x14ac:dyDescent="0.25">
      <c r="A34" s="6" t="s">
        <v>53</v>
      </c>
      <c r="B34" s="46">
        <f t="shared" si="41"/>
        <v>37527.4</v>
      </c>
      <c r="C34" s="46">
        <v>37527.4</v>
      </c>
      <c r="D34" s="46"/>
      <c r="E34" s="46"/>
      <c r="F34" s="46"/>
      <c r="G34" s="46"/>
      <c r="H34" s="46"/>
      <c r="I34" s="46"/>
      <c r="J34" s="46"/>
      <c r="K34" s="46">
        <f t="shared" si="33"/>
        <v>0</v>
      </c>
      <c r="L34" s="46">
        <v>0</v>
      </c>
      <c r="M34" s="46"/>
      <c r="N34" s="46"/>
      <c r="O34" s="46"/>
      <c r="P34" s="46"/>
      <c r="Q34" s="46"/>
      <c r="R34" s="46"/>
      <c r="S34" s="46"/>
      <c r="T34" s="46">
        <f>U34+V34</f>
        <v>0</v>
      </c>
      <c r="U34" s="20">
        <v>0</v>
      </c>
      <c r="V34" s="20"/>
      <c r="W34" s="20"/>
      <c r="X34" s="20"/>
      <c r="Y34" s="20"/>
      <c r="Z34" s="20">
        <f t="shared" si="39"/>
        <v>0</v>
      </c>
      <c r="AA34" s="20">
        <f t="shared" si="40"/>
        <v>0</v>
      </c>
      <c r="AB34" s="20"/>
    </row>
    <row r="35" spans="1:28" s="38" customFormat="1" ht="51" customHeight="1" x14ac:dyDescent="0.25">
      <c r="A35" s="4" t="s">
        <v>54</v>
      </c>
      <c r="B35" s="48">
        <f t="shared" si="41"/>
        <v>0</v>
      </c>
      <c r="C35" s="48">
        <f>C36</f>
        <v>0</v>
      </c>
      <c r="D35" s="48">
        <f>D36</f>
        <v>0</v>
      </c>
      <c r="E35" s="48"/>
      <c r="F35" s="48"/>
      <c r="G35" s="48"/>
      <c r="H35" s="48"/>
      <c r="I35" s="48"/>
      <c r="J35" s="48"/>
      <c r="K35" s="48">
        <f t="shared" si="33"/>
        <v>0</v>
      </c>
      <c r="L35" s="48">
        <f>L36</f>
        <v>0</v>
      </c>
      <c r="M35" s="48">
        <f>M36</f>
        <v>0</v>
      </c>
      <c r="N35" s="48"/>
      <c r="O35" s="48"/>
      <c r="P35" s="48"/>
      <c r="Q35" s="48"/>
      <c r="R35" s="48"/>
      <c r="S35" s="48"/>
      <c r="T35" s="48">
        <f t="shared" ref="T35:T36" si="42">U35+V35</f>
        <v>1636383.2000000002</v>
      </c>
      <c r="U35" s="22">
        <f>U36</f>
        <v>272079.90000000002</v>
      </c>
      <c r="V35" s="22">
        <f>V36</f>
        <v>1364303.3</v>
      </c>
      <c r="W35" s="22"/>
      <c r="X35" s="22"/>
      <c r="Y35" s="22"/>
      <c r="Z35" s="22"/>
      <c r="AA35" s="22"/>
      <c r="AB35" s="22"/>
    </row>
    <row r="36" spans="1:28" s="14" customFormat="1" ht="51" customHeight="1" x14ac:dyDescent="0.25">
      <c r="A36" s="6" t="s">
        <v>55</v>
      </c>
      <c r="B36" s="46">
        <f t="shared" si="41"/>
        <v>0</v>
      </c>
      <c r="C36" s="46"/>
      <c r="D36" s="46"/>
      <c r="E36" s="46"/>
      <c r="F36" s="46"/>
      <c r="G36" s="46"/>
      <c r="H36" s="46"/>
      <c r="I36" s="46"/>
      <c r="J36" s="46"/>
      <c r="K36" s="46">
        <f t="shared" si="33"/>
        <v>0</v>
      </c>
      <c r="L36" s="46"/>
      <c r="M36" s="46"/>
      <c r="N36" s="46"/>
      <c r="O36" s="46"/>
      <c r="P36" s="46"/>
      <c r="Q36" s="46"/>
      <c r="R36" s="46"/>
      <c r="S36" s="46"/>
      <c r="T36" s="46">
        <f t="shared" si="42"/>
        <v>1636383.2000000002</v>
      </c>
      <c r="U36" s="20">
        <f>42195+229884.9</f>
        <v>272079.90000000002</v>
      </c>
      <c r="V36" s="20">
        <v>1364303.3</v>
      </c>
      <c r="W36" s="20"/>
      <c r="X36" s="20"/>
      <c r="Y36" s="20"/>
      <c r="Z36" s="20"/>
      <c r="AA36" s="20"/>
      <c r="AB36" s="20"/>
    </row>
    <row r="37" spans="1:28" s="14" customFormat="1" ht="31.5" x14ac:dyDescent="0.25">
      <c r="A37" s="2" t="s">
        <v>14</v>
      </c>
      <c r="B37" s="45">
        <f t="shared" ref="B37:V37" si="43">B41+B40+B39</f>
        <v>6565670.2000000002</v>
      </c>
      <c r="C37" s="45">
        <f t="shared" si="43"/>
        <v>4643939</v>
      </c>
      <c r="D37" s="45">
        <f t="shared" si="43"/>
        <v>1921731.2</v>
      </c>
      <c r="E37" s="45">
        <f t="shared" si="43"/>
        <v>0</v>
      </c>
      <c r="F37" s="45">
        <f t="shared" si="43"/>
        <v>0</v>
      </c>
      <c r="G37" s="45">
        <f t="shared" si="43"/>
        <v>0</v>
      </c>
      <c r="H37" s="45">
        <f t="shared" si="43"/>
        <v>6565670.2000000002</v>
      </c>
      <c r="I37" s="45">
        <f t="shared" si="43"/>
        <v>4643939</v>
      </c>
      <c r="J37" s="45">
        <f t="shared" si="43"/>
        <v>1921731.2</v>
      </c>
      <c r="K37" s="45">
        <f t="shared" si="43"/>
        <v>7735615.6999999993</v>
      </c>
      <c r="L37" s="45">
        <f t="shared" si="43"/>
        <v>4959141.4000000004</v>
      </c>
      <c r="M37" s="45">
        <f t="shared" si="43"/>
        <v>2776474.3</v>
      </c>
      <c r="N37" s="45">
        <f t="shared" si="43"/>
        <v>0</v>
      </c>
      <c r="O37" s="45">
        <f t="shared" si="43"/>
        <v>0</v>
      </c>
      <c r="P37" s="45">
        <f t="shared" si="43"/>
        <v>0</v>
      </c>
      <c r="Q37" s="45">
        <f t="shared" si="43"/>
        <v>7735615.6999999993</v>
      </c>
      <c r="R37" s="45">
        <f t="shared" si="43"/>
        <v>4959141.4000000004</v>
      </c>
      <c r="S37" s="45">
        <f t="shared" si="43"/>
        <v>2776474.3</v>
      </c>
      <c r="T37" s="45">
        <f t="shared" si="43"/>
        <v>7766221.1999999993</v>
      </c>
      <c r="U37" s="19">
        <f t="shared" si="43"/>
        <v>4927822.4000000004</v>
      </c>
      <c r="V37" s="19">
        <f t="shared" si="43"/>
        <v>2838398.8</v>
      </c>
      <c r="W37" s="19" t="e">
        <f>W41+#REF!+#REF!</f>
        <v>#REF!</v>
      </c>
      <c r="X37" s="19" t="e">
        <f>X41+#REF!+#REF!</f>
        <v>#REF!</v>
      </c>
      <c r="Y37" s="19" t="e">
        <f>Y41+#REF!+#REF!</f>
        <v>#REF!</v>
      </c>
      <c r="Z37" s="19" t="e">
        <f>Z41+#REF!+#REF!</f>
        <v>#REF!</v>
      </c>
      <c r="AA37" s="19" t="e">
        <f>AA41+#REF!+#REF!</f>
        <v>#REF!</v>
      </c>
      <c r="AB37" s="19" t="e">
        <f>AB41+#REF!+#REF!</f>
        <v>#REF!</v>
      </c>
    </row>
    <row r="38" spans="1:28" s="15" customFormat="1" ht="15.75" x14ac:dyDescent="0.25">
      <c r="A38" s="13" t="s">
        <v>0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22"/>
      <c r="V38" s="22"/>
      <c r="W38" s="22"/>
      <c r="X38" s="22"/>
      <c r="Y38" s="22"/>
      <c r="Z38" s="22"/>
      <c r="AA38" s="22"/>
      <c r="AB38" s="22"/>
    </row>
    <row r="39" spans="1:28" s="15" customFormat="1" ht="15.75" x14ac:dyDescent="0.25">
      <c r="A39" s="13" t="s">
        <v>13</v>
      </c>
      <c r="B39" s="47">
        <f>C39+D39</f>
        <v>2143500</v>
      </c>
      <c r="C39" s="47">
        <v>2143500</v>
      </c>
      <c r="D39" s="47"/>
      <c r="E39" s="47">
        <f>F39+G39</f>
        <v>0</v>
      </c>
      <c r="F39" s="47"/>
      <c r="G39" s="47"/>
      <c r="H39" s="47">
        <f>I39+J39</f>
        <v>2143500</v>
      </c>
      <c r="I39" s="47">
        <f>C39+F39</f>
        <v>2143500</v>
      </c>
      <c r="J39" s="47">
        <f>D39+G39</f>
        <v>0</v>
      </c>
      <c r="K39" s="47">
        <f>L39+M39</f>
        <v>2421000</v>
      </c>
      <c r="L39" s="47">
        <v>2421000</v>
      </c>
      <c r="M39" s="47"/>
      <c r="N39" s="47">
        <f>O39+P39</f>
        <v>0</v>
      </c>
      <c r="O39" s="47"/>
      <c r="P39" s="47"/>
      <c r="Q39" s="47">
        <f>R39+S39</f>
        <v>2421000</v>
      </c>
      <c r="R39" s="47">
        <f t="shared" ref="R39:S43" si="44">L39+O39</f>
        <v>2421000</v>
      </c>
      <c r="S39" s="47">
        <f t="shared" si="44"/>
        <v>0</v>
      </c>
      <c r="T39" s="47">
        <f>U39+V39</f>
        <v>2591000</v>
      </c>
      <c r="U39" s="21">
        <v>2591000</v>
      </c>
      <c r="V39" s="21"/>
      <c r="W39" s="22"/>
      <c r="X39" s="22"/>
      <c r="Y39" s="22"/>
      <c r="Z39" s="22"/>
      <c r="AA39" s="22"/>
      <c r="AB39" s="22"/>
    </row>
    <row r="40" spans="1:28" s="15" customFormat="1" ht="15.75" x14ac:dyDescent="0.25">
      <c r="A40" s="13" t="s">
        <v>12</v>
      </c>
      <c r="B40" s="47">
        <f>C40+D40</f>
        <v>4252975</v>
      </c>
      <c r="C40" s="47">
        <f>2115857.7+215386.1</f>
        <v>2331243.8000000003</v>
      </c>
      <c r="D40" s="47">
        <f>1921731.2</f>
        <v>1921731.2</v>
      </c>
      <c r="E40" s="47">
        <f>F40+G40</f>
        <v>0</v>
      </c>
      <c r="F40" s="47"/>
      <c r="G40" s="47"/>
      <c r="H40" s="47">
        <f>I40+J40</f>
        <v>4252975</v>
      </c>
      <c r="I40" s="47">
        <f>C40+F40</f>
        <v>2331243.8000000003</v>
      </c>
      <c r="J40" s="47">
        <f>D40+G40</f>
        <v>1921731.2</v>
      </c>
      <c r="K40" s="47">
        <f>L40+M40</f>
        <v>4831615.6999999993</v>
      </c>
      <c r="L40" s="47">
        <v>2055141.4</v>
      </c>
      <c r="M40" s="47">
        <v>2776474.3</v>
      </c>
      <c r="N40" s="47">
        <f>O40+P40</f>
        <v>0</v>
      </c>
      <c r="O40" s="47"/>
      <c r="P40" s="47"/>
      <c r="Q40" s="47">
        <f>R40+S40</f>
        <v>4831615.6999999993</v>
      </c>
      <c r="R40" s="47">
        <f t="shared" si="44"/>
        <v>2055141.4</v>
      </c>
      <c r="S40" s="47">
        <f t="shared" si="44"/>
        <v>2776474.3</v>
      </c>
      <c r="T40" s="47">
        <f t="shared" ref="T40:T43" si="45">U40+V40</f>
        <v>5155221.1999999993</v>
      </c>
      <c r="U40" s="21">
        <v>2316822.4</v>
      </c>
      <c r="V40" s="21">
        <v>2838398.8</v>
      </c>
      <c r="W40" s="22"/>
      <c r="X40" s="22"/>
      <c r="Y40" s="22"/>
      <c r="Z40" s="22"/>
      <c r="AA40" s="22"/>
      <c r="AB40" s="22"/>
    </row>
    <row r="41" spans="1:28" s="15" customFormat="1" ht="15.75" x14ac:dyDescent="0.25">
      <c r="A41" s="13" t="s">
        <v>11</v>
      </c>
      <c r="B41" s="47">
        <f t="shared" ref="B41:B43" si="46">C41+D41</f>
        <v>169195.2</v>
      </c>
      <c r="C41" s="47">
        <v>169195.2</v>
      </c>
      <c r="D41" s="47"/>
      <c r="E41" s="47">
        <f t="shared" ref="E41:E43" si="47">F41+G41</f>
        <v>0</v>
      </c>
      <c r="F41" s="47"/>
      <c r="G41" s="47"/>
      <c r="H41" s="47">
        <f t="shared" ref="H41:H43" si="48">I41+J41</f>
        <v>169195.2</v>
      </c>
      <c r="I41" s="47">
        <f t="shared" ref="I41:J41" si="49">C41+F41</f>
        <v>169195.2</v>
      </c>
      <c r="J41" s="47">
        <f t="shared" si="49"/>
        <v>0</v>
      </c>
      <c r="K41" s="47">
        <f t="shared" ref="K41:K43" si="50">L41+M41</f>
        <v>483000</v>
      </c>
      <c r="L41" s="47">
        <v>483000</v>
      </c>
      <c r="M41" s="47"/>
      <c r="N41" s="47">
        <f t="shared" ref="N41:N43" si="51">O41+P41</f>
        <v>0</v>
      </c>
      <c r="O41" s="47"/>
      <c r="P41" s="47"/>
      <c r="Q41" s="47">
        <f t="shared" ref="Q41:Q43" si="52">R41+S41</f>
        <v>483000</v>
      </c>
      <c r="R41" s="47">
        <f t="shared" si="44"/>
        <v>483000</v>
      </c>
      <c r="S41" s="47">
        <f t="shared" si="44"/>
        <v>0</v>
      </c>
      <c r="T41" s="47">
        <f t="shared" si="45"/>
        <v>20000</v>
      </c>
      <c r="U41" s="21">
        <v>20000</v>
      </c>
      <c r="V41" s="21"/>
      <c r="W41" s="21">
        <f t="shared" ref="W41:W43" si="53">X41+Y41</f>
        <v>0</v>
      </c>
      <c r="X41" s="21"/>
      <c r="Y41" s="21"/>
      <c r="Z41" s="21">
        <f t="shared" ref="Z41:Z43" si="54">AA41+AB41</f>
        <v>20000</v>
      </c>
      <c r="AA41" s="21">
        <f>U41+X41</f>
        <v>20000</v>
      </c>
      <c r="AB41" s="21">
        <f>V41+Y41</f>
        <v>0</v>
      </c>
    </row>
    <row r="42" spans="1:28" s="14" customFormat="1" ht="31.5" x14ac:dyDescent="0.25">
      <c r="A42" s="3" t="s">
        <v>26</v>
      </c>
      <c r="B42" s="45">
        <f t="shared" si="46"/>
        <v>177362.4</v>
      </c>
      <c r="C42" s="45">
        <v>177362.4</v>
      </c>
      <c r="D42" s="45"/>
      <c r="E42" s="45">
        <f t="shared" si="47"/>
        <v>0</v>
      </c>
      <c r="F42" s="45"/>
      <c r="G42" s="45"/>
      <c r="H42" s="45">
        <f t="shared" si="48"/>
        <v>177362.4</v>
      </c>
      <c r="I42" s="45">
        <f>C42+F42</f>
        <v>177362.4</v>
      </c>
      <c r="J42" s="45"/>
      <c r="K42" s="45">
        <f t="shared" si="50"/>
        <v>167365.4</v>
      </c>
      <c r="L42" s="45">
        <v>167365.4</v>
      </c>
      <c r="M42" s="45"/>
      <c r="N42" s="45">
        <f t="shared" si="51"/>
        <v>0</v>
      </c>
      <c r="O42" s="45"/>
      <c r="P42" s="45"/>
      <c r="Q42" s="45">
        <f t="shared" si="52"/>
        <v>167365.4</v>
      </c>
      <c r="R42" s="45">
        <f t="shared" si="44"/>
        <v>167365.4</v>
      </c>
      <c r="S42" s="45"/>
      <c r="T42" s="45">
        <f t="shared" si="45"/>
        <v>167365</v>
      </c>
      <c r="U42" s="19">
        <v>167365</v>
      </c>
      <c r="V42" s="19"/>
      <c r="W42" s="19">
        <f t="shared" si="53"/>
        <v>0</v>
      </c>
      <c r="X42" s="19"/>
      <c r="Y42" s="19"/>
      <c r="Z42" s="19">
        <f t="shared" si="54"/>
        <v>167365</v>
      </c>
      <c r="AA42" s="19">
        <f t="shared" ref="AA42:AA43" si="55">U42+X42</f>
        <v>167365</v>
      </c>
      <c r="AB42" s="19"/>
    </row>
    <row r="43" spans="1:28" s="14" customFormat="1" ht="31.5" x14ac:dyDescent="0.25">
      <c r="A43" s="3" t="s">
        <v>27</v>
      </c>
      <c r="B43" s="45">
        <f t="shared" si="46"/>
        <v>364066</v>
      </c>
      <c r="C43" s="45">
        <v>364066</v>
      </c>
      <c r="D43" s="45"/>
      <c r="E43" s="45">
        <f t="shared" si="47"/>
        <v>0</v>
      </c>
      <c r="F43" s="45"/>
      <c r="G43" s="45"/>
      <c r="H43" s="45">
        <f t="shared" si="48"/>
        <v>364066</v>
      </c>
      <c r="I43" s="45">
        <f>C43+F43</f>
        <v>364066</v>
      </c>
      <c r="J43" s="45"/>
      <c r="K43" s="45">
        <f t="shared" si="50"/>
        <v>364066</v>
      </c>
      <c r="L43" s="45">
        <v>364066</v>
      </c>
      <c r="M43" s="45"/>
      <c r="N43" s="45">
        <f t="shared" si="51"/>
        <v>0</v>
      </c>
      <c r="O43" s="45"/>
      <c r="P43" s="45"/>
      <c r="Q43" s="45">
        <f t="shared" si="52"/>
        <v>364066</v>
      </c>
      <c r="R43" s="45">
        <f t="shared" si="44"/>
        <v>364066</v>
      </c>
      <c r="S43" s="45"/>
      <c r="T43" s="45">
        <f t="shared" si="45"/>
        <v>364066</v>
      </c>
      <c r="U43" s="19">
        <v>364066</v>
      </c>
      <c r="V43" s="19"/>
      <c r="W43" s="19">
        <f t="shared" si="53"/>
        <v>0</v>
      </c>
      <c r="X43" s="19"/>
      <c r="Y43" s="19"/>
      <c r="Z43" s="19">
        <f t="shared" si="54"/>
        <v>364066</v>
      </c>
      <c r="AA43" s="19">
        <f t="shared" si="55"/>
        <v>364066</v>
      </c>
      <c r="AB43" s="19"/>
    </row>
    <row r="44" spans="1:28" s="14" customFormat="1" ht="32.25" customHeight="1" x14ac:dyDescent="0.25">
      <c r="A44" s="3" t="s">
        <v>28</v>
      </c>
      <c r="B44" s="45">
        <f>B46+B47+B48</f>
        <v>636781.1</v>
      </c>
      <c r="C44" s="45">
        <f>C46+C47+C48</f>
        <v>636781.1</v>
      </c>
      <c r="D44" s="45">
        <f t="shared" ref="D44" si="56">D46+D47+D48</f>
        <v>0</v>
      </c>
      <c r="E44" s="45">
        <f>E46+E47+E48</f>
        <v>0</v>
      </c>
      <c r="F44" s="45">
        <f>F46+F47+F48</f>
        <v>0</v>
      </c>
      <c r="G44" s="45">
        <f t="shared" ref="G44" si="57">G46+G47+G48</f>
        <v>0</v>
      </c>
      <c r="H44" s="45">
        <f>H46+H47+H48</f>
        <v>636781.1</v>
      </c>
      <c r="I44" s="45">
        <f>I46+I47+I48</f>
        <v>636781.1</v>
      </c>
      <c r="J44" s="45">
        <f t="shared" ref="J44" si="58">J46+J47+J48</f>
        <v>0</v>
      </c>
      <c r="K44" s="45">
        <f>K46+K47+K48</f>
        <v>356189.4</v>
      </c>
      <c r="L44" s="45">
        <f>L46+L47+L48</f>
        <v>356189.4</v>
      </c>
      <c r="M44" s="45">
        <f t="shared" ref="M44" si="59">M46+M47+M48</f>
        <v>0</v>
      </c>
      <c r="N44" s="45">
        <f>N46+N47+N48</f>
        <v>0</v>
      </c>
      <c r="O44" s="45">
        <f>O46+O47+O48</f>
        <v>0</v>
      </c>
      <c r="P44" s="45">
        <f t="shared" ref="P44" si="60">P46+P47+P48</f>
        <v>0</v>
      </c>
      <c r="Q44" s="45">
        <f>Q46+Q47+Q48</f>
        <v>356189.4</v>
      </c>
      <c r="R44" s="45">
        <f>R46+R47+R48</f>
        <v>356189.4</v>
      </c>
      <c r="S44" s="45">
        <f t="shared" ref="S44" si="61">S46+S47+S48</f>
        <v>0</v>
      </c>
      <c r="T44" s="45">
        <f>T46+T47+T48</f>
        <v>0</v>
      </c>
      <c r="U44" s="19">
        <f>U46+U47+U48</f>
        <v>0</v>
      </c>
      <c r="V44" s="19">
        <f t="shared" ref="V44" si="62">V46+V47+V48</f>
        <v>0</v>
      </c>
      <c r="W44" s="19">
        <f>W46+W47+W48</f>
        <v>0</v>
      </c>
      <c r="X44" s="19">
        <f>X46+X47+X48</f>
        <v>0</v>
      </c>
      <c r="Y44" s="19">
        <f t="shared" ref="Y44" si="63">Y46+Y47+Y48</f>
        <v>0</v>
      </c>
      <c r="Z44" s="19">
        <f>Z46+Z47+Z48</f>
        <v>0</v>
      </c>
      <c r="AA44" s="19">
        <f>AA46+AA47+AA48</f>
        <v>0</v>
      </c>
      <c r="AB44" s="19">
        <f t="shared" ref="AB44" si="64">AB46+AB47+AB48</f>
        <v>0</v>
      </c>
    </row>
    <row r="45" spans="1:28" s="15" customFormat="1" ht="16.5" customHeight="1" x14ac:dyDescent="0.25">
      <c r="A45" s="13" t="s">
        <v>0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22"/>
      <c r="V45" s="22"/>
      <c r="W45" s="22"/>
      <c r="X45" s="22"/>
      <c r="Y45" s="22"/>
      <c r="Z45" s="22"/>
      <c r="AA45" s="22"/>
      <c r="AB45" s="22"/>
    </row>
    <row r="46" spans="1:28" s="15" customFormat="1" ht="15.75" x14ac:dyDescent="0.25">
      <c r="A46" s="13" t="s">
        <v>15</v>
      </c>
      <c r="B46" s="47">
        <f t="shared" ref="B46:B49" si="65">C46+D46</f>
        <v>321281.09999999998</v>
      </c>
      <c r="C46" s="47">
        <f>536667.2-215386.1</f>
        <v>321281.09999999998</v>
      </c>
      <c r="D46" s="47"/>
      <c r="E46" s="47">
        <f t="shared" ref="E46:E48" si="66">F46+G46</f>
        <v>0</v>
      </c>
      <c r="F46" s="47"/>
      <c r="G46" s="47"/>
      <c r="H46" s="47">
        <f t="shared" ref="H46:H48" si="67">I46+J46</f>
        <v>321281.09999999998</v>
      </c>
      <c r="I46" s="47">
        <f>C46+F46</f>
        <v>321281.09999999998</v>
      </c>
      <c r="J46" s="47"/>
      <c r="K46" s="47">
        <f t="shared" ref="K46:K48" si="68">L46+M46</f>
        <v>356189.4</v>
      </c>
      <c r="L46" s="47">
        <v>356189.4</v>
      </c>
      <c r="M46" s="47"/>
      <c r="N46" s="47">
        <f t="shared" ref="N46:N48" si="69">O46+P46</f>
        <v>0</v>
      </c>
      <c r="O46" s="47"/>
      <c r="P46" s="47"/>
      <c r="Q46" s="47">
        <f t="shared" ref="Q46:Q48" si="70">R46+S46</f>
        <v>356189.4</v>
      </c>
      <c r="R46" s="47">
        <f>L46+O46</f>
        <v>356189.4</v>
      </c>
      <c r="S46" s="47"/>
      <c r="T46" s="47">
        <f t="shared" ref="T46:T48" si="71">U46+V46</f>
        <v>0</v>
      </c>
      <c r="U46" s="21"/>
      <c r="V46" s="21"/>
      <c r="W46" s="21">
        <f t="shared" ref="W46:W49" si="72">X46+Y46</f>
        <v>0</v>
      </c>
      <c r="X46" s="21"/>
      <c r="Y46" s="21"/>
      <c r="Z46" s="21">
        <f t="shared" ref="Z46:Z49" si="73">AA46+AB46</f>
        <v>0</v>
      </c>
      <c r="AA46" s="21">
        <f>U46+X46</f>
        <v>0</v>
      </c>
      <c r="AB46" s="21"/>
    </row>
    <row r="47" spans="1:28" s="15" customFormat="1" ht="15.75" x14ac:dyDescent="0.25">
      <c r="A47" s="13" t="s">
        <v>16</v>
      </c>
      <c r="B47" s="47">
        <f t="shared" si="65"/>
        <v>0</v>
      </c>
      <c r="C47" s="47"/>
      <c r="D47" s="47"/>
      <c r="E47" s="47">
        <f t="shared" si="66"/>
        <v>0</v>
      </c>
      <c r="F47" s="47"/>
      <c r="G47" s="47"/>
      <c r="H47" s="47">
        <f t="shared" si="67"/>
        <v>0</v>
      </c>
      <c r="I47" s="47">
        <f>C47+F47</f>
        <v>0</v>
      </c>
      <c r="J47" s="47"/>
      <c r="K47" s="47">
        <f t="shared" si="68"/>
        <v>0</v>
      </c>
      <c r="L47" s="47">
        <v>0</v>
      </c>
      <c r="M47" s="47"/>
      <c r="N47" s="47">
        <f t="shared" si="69"/>
        <v>0</v>
      </c>
      <c r="O47" s="47"/>
      <c r="P47" s="47"/>
      <c r="Q47" s="47">
        <f t="shared" si="70"/>
        <v>0</v>
      </c>
      <c r="R47" s="47">
        <f t="shared" ref="R47:R48" si="74">L47+O47</f>
        <v>0</v>
      </c>
      <c r="S47" s="47"/>
      <c r="T47" s="47">
        <f t="shared" si="71"/>
        <v>0</v>
      </c>
      <c r="U47" s="21"/>
      <c r="V47" s="21"/>
      <c r="W47" s="21">
        <f t="shared" si="72"/>
        <v>0</v>
      </c>
      <c r="X47" s="21"/>
      <c r="Y47" s="21"/>
      <c r="Z47" s="21">
        <f t="shared" si="73"/>
        <v>0</v>
      </c>
      <c r="AA47" s="21">
        <f t="shared" ref="AA47:AA48" si="75">U47+X47</f>
        <v>0</v>
      </c>
      <c r="AB47" s="21"/>
    </row>
    <row r="48" spans="1:28" s="15" customFormat="1" ht="33.75" customHeight="1" x14ac:dyDescent="0.25">
      <c r="A48" s="34" t="s">
        <v>43</v>
      </c>
      <c r="B48" s="47">
        <f t="shared" si="65"/>
        <v>315500</v>
      </c>
      <c r="C48" s="47">
        <v>315500</v>
      </c>
      <c r="D48" s="47">
        <v>0</v>
      </c>
      <c r="E48" s="47">
        <f t="shared" si="66"/>
        <v>0</v>
      </c>
      <c r="F48" s="47"/>
      <c r="G48" s="47">
        <v>0</v>
      </c>
      <c r="H48" s="47">
        <f t="shared" si="67"/>
        <v>315500</v>
      </c>
      <c r="I48" s="47">
        <f>C48+F48</f>
        <v>315500</v>
      </c>
      <c r="J48" s="47">
        <v>0</v>
      </c>
      <c r="K48" s="47">
        <f t="shared" si="68"/>
        <v>0</v>
      </c>
      <c r="L48" s="47">
        <v>0</v>
      </c>
      <c r="M48" s="47">
        <v>0</v>
      </c>
      <c r="N48" s="47">
        <f t="shared" si="69"/>
        <v>0</v>
      </c>
      <c r="O48" s="47"/>
      <c r="P48" s="47">
        <v>0</v>
      </c>
      <c r="Q48" s="47">
        <f t="shared" si="70"/>
        <v>0</v>
      </c>
      <c r="R48" s="47">
        <f t="shared" si="74"/>
        <v>0</v>
      </c>
      <c r="S48" s="47">
        <v>0</v>
      </c>
      <c r="T48" s="47">
        <f t="shared" si="71"/>
        <v>0</v>
      </c>
      <c r="U48" s="21">
        <v>0</v>
      </c>
      <c r="V48" s="21">
        <v>0</v>
      </c>
      <c r="W48" s="21">
        <f t="shared" si="72"/>
        <v>0</v>
      </c>
      <c r="X48" s="21"/>
      <c r="Y48" s="21">
        <v>0</v>
      </c>
      <c r="Z48" s="21">
        <f t="shared" si="73"/>
        <v>0</v>
      </c>
      <c r="AA48" s="21">
        <f t="shared" si="75"/>
        <v>0</v>
      </c>
      <c r="AB48" s="21">
        <v>0</v>
      </c>
    </row>
    <row r="49" spans="1:29" s="14" customFormat="1" ht="31.5" x14ac:dyDescent="0.25">
      <c r="A49" s="3" t="s">
        <v>30</v>
      </c>
      <c r="B49" s="45">
        <f t="shared" si="65"/>
        <v>478981.4</v>
      </c>
      <c r="C49" s="45">
        <f>C51+C52+C53+C54</f>
        <v>478981.4</v>
      </c>
      <c r="D49" s="45">
        <f t="shared" ref="D49:J49" si="76">D51+D55+D53+D54+D52</f>
        <v>0</v>
      </c>
      <c r="E49" s="45">
        <f t="shared" si="76"/>
        <v>0</v>
      </c>
      <c r="F49" s="45">
        <f t="shared" si="76"/>
        <v>0</v>
      </c>
      <c r="G49" s="45">
        <f t="shared" si="76"/>
        <v>0</v>
      </c>
      <c r="H49" s="45">
        <f t="shared" si="76"/>
        <v>548982.4</v>
      </c>
      <c r="I49" s="45">
        <f t="shared" si="76"/>
        <v>548982.4</v>
      </c>
      <c r="J49" s="45">
        <f t="shared" si="76"/>
        <v>0</v>
      </c>
      <c r="K49" s="45">
        <f>K51+K52+K53+K54</f>
        <v>521018.6</v>
      </c>
      <c r="L49" s="45">
        <f t="shared" ref="L49:M49" si="77">L51+L52+L53+L54</f>
        <v>521018.6</v>
      </c>
      <c r="M49" s="45">
        <f t="shared" si="77"/>
        <v>0</v>
      </c>
      <c r="N49" s="45">
        <f t="shared" ref="N49:S49" si="78">N51+N55+N53+N54+N52</f>
        <v>0</v>
      </c>
      <c r="O49" s="45">
        <f t="shared" si="78"/>
        <v>0</v>
      </c>
      <c r="P49" s="45">
        <f t="shared" si="78"/>
        <v>0</v>
      </c>
      <c r="Q49" s="45">
        <f t="shared" si="78"/>
        <v>521018.6</v>
      </c>
      <c r="R49" s="45">
        <f t="shared" si="78"/>
        <v>521018.6</v>
      </c>
      <c r="S49" s="45">
        <f t="shared" si="78"/>
        <v>0</v>
      </c>
      <c r="T49" s="45">
        <f>T51+T52+T53+T54</f>
        <v>425500</v>
      </c>
      <c r="U49" s="19">
        <f t="shared" ref="U49:V49" si="79">U51+U52+U53+U54</f>
        <v>425500</v>
      </c>
      <c r="V49" s="19">
        <f t="shared" si="79"/>
        <v>0</v>
      </c>
      <c r="W49" s="19">
        <f t="shared" si="72"/>
        <v>0</v>
      </c>
      <c r="X49" s="19">
        <f>X51+X55</f>
        <v>0</v>
      </c>
      <c r="Y49" s="19">
        <f>Y51+Y55</f>
        <v>0</v>
      </c>
      <c r="Z49" s="19">
        <f t="shared" si="73"/>
        <v>325500</v>
      </c>
      <c r="AA49" s="19">
        <f>AA51+AA55+AA53+AA54+AA52</f>
        <v>325500</v>
      </c>
      <c r="AB49" s="19">
        <f>AB51+AB55</f>
        <v>0</v>
      </c>
    </row>
    <row r="50" spans="1:29" s="15" customFormat="1" ht="15.75" x14ac:dyDescent="0.25">
      <c r="A50" s="13" t="s">
        <v>0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22"/>
      <c r="V50" s="22"/>
      <c r="W50" s="22"/>
      <c r="X50" s="22"/>
      <c r="Y50" s="22"/>
      <c r="Z50" s="22"/>
      <c r="AA50" s="22"/>
      <c r="AB50" s="22"/>
    </row>
    <row r="51" spans="1:29" s="15" customFormat="1" ht="15.75" x14ac:dyDescent="0.25">
      <c r="A51" s="13" t="s">
        <v>17</v>
      </c>
      <c r="B51" s="47">
        <f t="shared" ref="B51:B59" si="80">C51+D51</f>
        <v>45000</v>
      </c>
      <c r="C51" s="47">
        <v>45000</v>
      </c>
      <c r="D51" s="47"/>
      <c r="E51" s="47">
        <f t="shared" ref="E51:E59" si="81">F51+G51</f>
        <v>0</v>
      </c>
      <c r="F51" s="47"/>
      <c r="G51" s="47"/>
      <c r="H51" s="47">
        <f t="shared" ref="H51:H59" si="82">I51+J51</f>
        <v>45000</v>
      </c>
      <c r="I51" s="47">
        <f t="shared" ref="I51:I58" si="83">C51+F51</f>
        <v>45000</v>
      </c>
      <c r="J51" s="47"/>
      <c r="K51" s="47">
        <f t="shared" ref="K51:K59" si="84">L51+M51</f>
        <v>57000</v>
      </c>
      <c r="L51" s="47">
        <v>57000</v>
      </c>
      <c r="M51" s="47"/>
      <c r="N51" s="47">
        <f t="shared" ref="N51:N59" si="85">O51+P51</f>
        <v>0</v>
      </c>
      <c r="O51" s="47"/>
      <c r="P51" s="47"/>
      <c r="Q51" s="47">
        <f t="shared" ref="Q51:Q59" si="86">R51+S51</f>
        <v>57000</v>
      </c>
      <c r="R51" s="47">
        <f>L51+O51</f>
        <v>57000</v>
      </c>
      <c r="S51" s="47"/>
      <c r="T51" s="47">
        <f t="shared" ref="T51:T59" si="87">U51+V51</f>
        <v>34000</v>
      </c>
      <c r="U51" s="21">
        <v>34000</v>
      </c>
      <c r="V51" s="21"/>
      <c r="W51" s="21">
        <f t="shared" ref="W51:W59" si="88">X51+Y51</f>
        <v>0</v>
      </c>
      <c r="X51" s="21"/>
      <c r="Y51" s="21"/>
      <c r="Z51" s="21">
        <f t="shared" ref="Z51:Z59" si="89">AA51+AB51</f>
        <v>34000</v>
      </c>
      <c r="AA51" s="21">
        <f>U51+X51</f>
        <v>34000</v>
      </c>
      <c r="AB51" s="21"/>
    </row>
    <row r="52" spans="1:29" s="15" customFormat="1" ht="31.5" x14ac:dyDescent="0.25">
      <c r="A52" s="13" t="s">
        <v>23</v>
      </c>
      <c r="B52" s="47">
        <f>C52+D52</f>
        <v>131500</v>
      </c>
      <c r="C52" s="47">
        <v>131500</v>
      </c>
      <c r="D52" s="47"/>
      <c r="E52" s="47"/>
      <c r="F52" s="47"/>
      <c r="G52" s="47"/>
      <c r="H52" s="47">
        <f t="shared" si="82"/>
        <v>131500</v>
      </c>
      <c r="I52" s="47">
        <f t="shared" si="83"/>
        <v>131500</v>
      </c>
      <c r="J52" s="47"/>
      <c r="K52" s="47">
        <f t="shared" si="84"/>
        <v>141500</v>
      </c>
      <c r="L52" s="47">
        <v>141500</v>
      </c>
      <c r="M52" s="47"/>
      <c r="N52" s="47"/>
      <c r="O52" s="47"/>
      <c r="P52" s="47"/>
      <c r="Q52" s="47">
        <f t="shared" si="86"/>
        <v>141500</v>
      </c>
      <c r="R52" s="47">
        <f>L52+O52</f>
        <v>141500</v>
      </c>
      <c r="S52" s="47"/>
      <c r="T52" s="47">
        <f t="shared" si="87"/>
        <v>151500</v>
      </c>
      <c r="U52" s="21">
        <v>151500</v>
      </c>
      <c r="V52" s="21"/>
      <c r="W52" s="21"/>
      <c r="X52" s="21"/>
      <c r="Y52" s="21"/>
      <c r="Z52" s="21">
        <f t="shared" si="89"/>
        <v>151500</v>
      </c>
      <c r="AA52" s="21">
        <f>U52+X52</f>
        <v>151500</v>
      </c>
      <c r="AB52" s="21"/>
    </row>
    <row r="53" spans="1:29" s="15" customFormat="1" ht="15.75" x14ac:dyDescent="0.25">
      <c r="A53" s="13" t="s">
        <v>32</v>
      </c>
      <c r="B53" s="47">
        <f t="shared" si="80"/>
        <v>110000</v>
      </c>
      <c r="C53" s="47">
        <v>110000</v>
      </c>
      <c r="D53" s="47"/>
      <c r="E53" s="47">
        <f t="shared" si="81"/>
        <v>0</v>
      </c>
      <c r="F53" s="47"/>
      <c r="G53" s="47"/>
      <c r="H53" s="47">
        <f t="shared" si="82"/>
        <v>110000</v>
      </c>
      <c r="I53" s="47">
        <f t="shared" si="83"/>
        <v>110000</v>
      </c>
      <c r="J53" s="47"/>
      <c r="K53" s="47">
        <f t="shared" si="84"/>
        <v>130000</v>
      </c>
      <c r="L53" s="47">
        <v>130000</v>
      </c>
      <c r="M53" s="47"/>
      <c r="N53" s="47"/>
      <c r="O53" s="47"/>
      <c r="P53" s="47"/>
      <c r="Q53" s="47">
        <f t="shared" si="86"/>
        <v>130000</v>
      </c>
      <c r="R53" s="47">
        <f t="shared" ref="R53:R56" si="90">L53+O53</f>
        <v>130000</v>
      </c>
      <c r="S53" s="47"/>
      <c r="T53" s="47">
        <f t="shared" si="87"/>
        <v>140000</v>
      </c>
      <c r="U53" s="21">
        <v>140000</v>
      </c>
      <c r="V53" s="21"/>
      <c r="W53" s="21"/>
      <c r="X53" s="21"/>
      <c r="Y53" s="21"/>
      <c r="Z53" s="21">
        <f t="shared" si="89"/>
        <v>140000</v>
      </c>
      <c r="AA53" s="21">
        <f t="shared" ref="AA53" si="91">U53+X53</f>
        <v>140000</v>
      </c>
      <c r="AB53" s="21"/>
    </row>
    <row r="54" spans="1:29" s="15" customFormat="1" ht="15.75" x14ac:dyDescent="0.25">
      <c r="A54" s="13" t="s">
        <v>11</v>
      </c>
      <c r="B54" s="47">
        <f t="shared" si="80"/>
        <v>192481.4</v>
      </c>
      <c r="C54" s="47">
        <v>192481.4</v>
      </c>
      <c r="D54" s="47"/>
      <c r="E54" s="47">
        <f t="shared" si="81"/>
        <v>0</v>
      </c>
      <c r="F54" s="47"/>
      <c r="G54" s="47"/>
      <c r="H54" s="47">
        <f t="shared" si="82"/>
        <v>192481.4</v>
      </c>
      <c r="I54" s="47">
        <f t="shared" si="83"/>
        <v>192481.4</v>
      </c>
      <c r="J54" s="47"/>
      <c r="K54" s="47">
        <f t="shared" si="84"/>
        <v>192518.6</v>
      </c>
      <c r="L54" s="47">
        <v>192518.6</v>
      </c>
      <c r="M54" s="47"/>
      <c r="N54" s="47"/>
      <c r="O54" s="47"/>
      <c r="P54" s="47"/>
      <c r="Q54" s="47">
        <f t="shared" si="86"/>
        <v>192518.6</v>
      </c>
      <c r="R54" s="47">
        <f t="shared" si="90"/>
        <v>192518.6</v>
      </c>
      <c r="S54" s="47"/>
      <c r="T54" s="47">
        <f t="shared" si="87"/>
        <v>100000</v>
      </c>
      <c r="U54" s="21">
        <v>100000</v>
      </c>
      <c r="V54" s="21"/>
      <c r="W54" s="21"/>
      <c r="X54" s="21"/>
      <c r="Y54" s="21"/>
      <c r="Z54" s="21">
        <f t="shared" si="89"/>
        <v>0</v>
      </c>
      <c r="AA54" s="21"/>
      <c r="AB54" s="21"/>
    </row>
    <row r="55" spans="1:29" s="15" customFormat="1" ht="47.25" hidden="1" x14ac:dyDescent="0.25">
      <c r="A55" s="32" t="s">
        <v>19</v>
      </c>
      <c r="B55" s="47">
        <f t="shared" si="80"/>
        <v>70001</v>
      </c>
      <c r="C55" s="47">
        <v>70001</v>
      </c>
      <c r="D55" s="47"/>
      <c r="E55" s="47">
        <f t="shared" si="81"/>
        <v>0</v>
      </c>
      <c r="F55" s="47"/>
      <c r="G55" s="47"/>
      <c r="H55" s="47">
        <f t="shared" si="82"/>
        <v>70001</v>
      </c>
      <c r="I55" s="47">
        <f t="shared" si="83"/>
        <v>70001</v>
      </c>
      <c r="J55" s="47"/>
      <c r="K55" s="47">
        <f t="shared" si="84"/>
        <v>0</v>
      </c>
      <c r="L55" s="47"/>
      <c r="M55" s="47"/>
      <c r="N55" s="47"/>
      <c r="O55" s="47"/>
      <c r="P55" s="47"/>
      <c r="Q55" s="47">
        <f t="shared" si="86"/>
        <v>0</v>
      </c>
      <c r="R55" s="47">
        <f t="shared" si="90"/>
        <v>0</v>
      </c>
      <c r="S55" s="47"/>
      <c r="T55" s="47">
        <f t="shared" si="87"/>
        <v>0</v>
      </c>
      <c r="U55" s="21"/>
      <c r="V55" s="21"/>
      <c r="W55" s="21">
        <f t="shared" si="88"/>
        <v>0</v>
      </c>
      <c r="X55" s="21"/>
      <c r="Y55" s="21"/>
      <c r="Z55" s="21">
        <f t="shared" si="89"/>
        <v>0</v>
      </c>
      <c r="AA55" s="21">
        <f>U55+X55</f>
        <v>0</v>
      </c>
      <c r="AB55" s="21"/>
    </row>
    <row r="56" spans="1:29" s="15" customFormat="1" ht="18.75" customHeight="1" x14ac:dyDescent="0.25">
      <c r="A56" s="3" t="s">
        <v>44</v>
      </c>
      <c r="B56" s="45">
        <f t="shared" si="80"/>
        <v>43000</v>
      </c>
      <c r="C56" s="45">
        <v>43000</v>
      </c>
      <c r="D56" s="45"/>
      <c r="E56" s="45">
        <f t="shared" si="81"/>
        <v>0</v>
      </c>
      <c r="F56" s="45"/>
      <c r="G56" s="45"/>
      <c r="H56" s="45">
        <f t="shared" si="82"/>
        <v>43000</v>
      </c>
      <c r="I56" s="45">
        <f t="shared" si="83"/>
        <v>43000</v>
      </c>
      <c r="J56" s="45"/>
      <c r="K56" s="45">
        <f t="shared" si="84"/>
        <v>50000</v>
      </c>
      <c r="L56" s="45">
        <v>50000</v>
      </c>
      <c r="M56" s="45"/>
      <c r="N56" s="45"/>
      <c r="O56" s="45"/>
      <c r="P56" s="45"/>
      <c r="Q56" s="45">
        <f t="shared" si="86"/>
        <v>50000</v>
      </c>
      <c r="R56" s="45">
        <f t="shared" si="90"/>
        <v>50000</v>
      </c>
      <c r="S56" s="45"/>
      <c r="T56" s="45">
        <f t="shared" si="87"/>
        <v>130000</v>
      </c>
      <c r="U56" s="19">
        <v>130000</v>
      </c>
      <c r="V56" s="19"/>
      <c r="W56" s="21"/>
      <c r="X56" s="21"/>
      <c r="Y56" s="21"/>
      <c r="Z56" s="21"/>
      <c r="AA56" s="21"/>
      <c r="AB56" s="21"/>
    </row>
    <row r="57" spans="1:29" s="14" customFormat="1" ht="63" x14ac:dyDescent="0.25">
      <c r="A57" s="3" t="s">
        <v>45</v>
      </c>
      <c r="B57" s="45">
        <f t="shared" si="80"/>
        <v>201.3</v>
      </c>
      <c r="C57" s="45">
        <v>201.3</v>
      </c>
      <c r="D57" s="45"/>
      <c r="E57" s="45">
        <f t="shared" si="81"/>
        <v>0</v>
      </c>
      <c r="F57" s="45"/>
      <c r="G57" s="45"/>
      <c r="H57" s="45">
        <f t="shared" si="82"/>
        <v>201.3</v>
      </c>
      <c r="I57" s="45">
        <f t="shared" si="83"/>
        <v>201.3</v>
      </c>
      <c r="J57" s="45"/>
      <c r="K57" s="45">
        <f t="shared" si="84"/>
        <v>178.7</v>
      </c>
      <c r="L57" s="45">
        <v>178.7</v>
      </c>
      <c r="M57" s="45"/>
      <c r="N57" s="45">
        <f t="shared" si="85"/>
        <v>0</v>
      </c>
      <c r="O57" s="45"/>
      <c r="P57" s="45"/>
      <c r="Q57" s="45">
        <f t="shared" si="86"/>
        <v>178.7</v>
      </c>
      <c r="R57" s="45">
        <f>L57+O57</f>
        <v>178.7</v>
      </c>
      <c r="S57" s="45"/>
      <c r="T57" s="45">
        <f t="shared" si="87"/>
        <v>156.19999999999999</v>
      </c>
      <c r="U57" s="19">
        <v>156.19999999999999</v>
      </c>
      <c r="V57" s="19"/>
      <c r="W57" s="19">
        <f t="shared" si="88"/>
        <v>0</v>
      </c>
      <c r="X57" s="19"/>
      <c r="Y57" s="19"/>
      <c r="Z57" s="19">
        <f t="shared" si="89"/>
        <v>156.19999999999999</v>
      </c>
      <c r="AA57" s="19">
        <f t="shared" ref="AA57:AA58" si="92">U57+X57</f>
        <v>156.19999999999999</v>
      </c>
      <c r="AB57" s="19"/>
    </row>
    <row r="58" spans="1:29" s="14" customFormat="1" ht="47.25" x14ac:dyDescent="0.25">
      <c r="A58" s="3" t="s">
        <v>46</v>
      </c>
      <c r="B58" s="45">
        <f>C58+D58</f>
        <v>22574.5</v>
      </c>
      <c r="C58" s="45">
        <v>22574.5</v>
      </c>
      <c r="D58" s="45"/>
      <c r="E58" s="45"/>
      <c r="F58" s="45"/>
      <c r="G58" s="45"/>
      <c r="H58" s="45">
        <f t="shared" si="82"/>
        <v>22574.5</v>
      </c>
      <c r="I58" s="45">
        <f t="shared" si="83"/>
        <v>22574.5</v>
      </c>
      <c r="J58" s="45">
        <f>D58+G58</f>
        <v>0</v>
      </c>
      <c r="K58" s="45">
        <f t="shared" si="84"/>
        <v>22574.5</v>
      </c>
      <c r="L58" s="45">
        <v>22574.5</v>
      </c>
      <c r="M58" s="45"/>
      <c r="N58" s="45"/>
      <c r="O58" s="45"/>
      <c r="P58" s="45"/>
      <c r="Q58" s="45">
        <f t="shared" si="86"/>
        <v>22574.5</v>
      </c>
      <c r="R58" s="45">
        <f>L58+O58</f>
        <v>22574.5</v>
      </c>
      <c r="S58" s="45"/>
      <c r="T58" s="45">
        <f t="shared" si="87"/>
        <v>22574.5</v>
      </c>
      <c r="U58" s="19">
        <v>22574.5</v>
      </c>
      <c r="V58" s="19"/>
      <c r="W58" s="19"/>
      <c r="X58" s="19"/>
      <c r="Y58" s="19"/>
      <c r="Z58" s="19">
        <f t="shared" si="89"/>
        <v>22574.5</v>
      </c>
      <c r="AA58" s="19">
        <f t="shared" si="92"/>
        <v>22574.5</v>
      </c>
      <c r="AB58" s="19"/>
    </row>
    <row r="59" spans="1:29" ht="15.75" x14ac:dyDescent="0.25">
      <c r="A59" s="3" t="s">
        <v>47</v>
      </c>
      <c r="B59" s="45">
        <f t="shared" si="80"/>
        <v>0</v>
      </c>
      <c r="C59" s="45"/>
      <c r="D59" s="45"/>
      <c r="E59" s="45">
        <f t="shared" si="81"/>
        <v>0</v>
      </c>
      <c r="F59" s="45"/>
      <c r="G59" s="45"/>
      <c r="H59" s="45">
        <f t="shared" si="82"/>
        <v>0</v>
      </c>
      <c r="I59" s="45"/>
      <c r="J59" s="45"/>
      <c r="K59" s="45">
        <f t="shared" si="84"/>
        <v>164937</v>
      </c>
      <c r="L59" s="45">
        <v>164937</v>
      </c>
      <c r="M59" s="45"/>
      <c r="N59" s="45">
        <f t="shared" si="85"/>
        <v>0</v>
      </c>
      <c r="O59" s="45"/>
      <c r="P59" s="45"/>
      <c r="Q59" s="45">
        <f t="shared" si="86"/>
        <v>164937</v>
      </c>
      <c r="R59" s="45">
        <f>L59+O59</f>
        <v>164937</v>
      </c>
      <c r="S59" s="45"/>
      <c r="T59" s="45">
        <f t="shared" si="87"/>
        <v>324342.90000000002</v>
      </c>
      <c r="U59" s="19">
        <v>324342.90000000002</v>
      </c>
      <c r="V59" s="19"/>
      <c r="W59" s="19">
        <f t="shared" si="88"/>
        <v>0</v>
      </c>
      <c r="X59" s="19"/>
      <c r="Y59" s="19"/>
      <c r="Z59" s="19">
        <f t="shared" si="89"/>
        <v>324342.90000000002</v>
      </c>
      <c r="AA59" s="19">
        <f>U59+X59</f>
        <v>324342.90000000002</v>
      </c>
      <c r="AB59" s="19"/>
      <c r="AC59" s="33"/>
    </row>
    <row r="61" spans="1:29" x14ac:dyDescent="0.25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23"/>
      <c r="V61" s="23"/>
      <c r="W61" s="23"/>
      <c r="X61" s="23"/>
      <c r="Y61" s="23"/>
      <c r="Z61" s="23"/>
      <c r="AA61" s="23"/>
      <c r="AB61" s="23"/>
    </row>
  </sheetData>
  <mergeCells count="35">
    <mergeCell ref="F5:F7"/>
    <mergeCell ref="G5:G7"/>
    <mergeCell ref="H5:H7"/>
    <mergeCell ref="I5:I7"/>
    <mergeCell ref="A5:A7"/>
    <mergeCell ref="B5:B7"/>
    <mergeCell ref="C5:C7"/>
    <mergeCell ref="D5:D7"/>
    <mergeCell ref="E5:E7"/>
    <mergeCell ref="R5:R7"/>
    <mergeCell ref="S5:S7"/>
    <mergeCell ref="T5:T7"/>
    <mergeCell ref="U5:U7"/>
    <mergeCell ref="J5:J7"/>
    <mergeCell ref="K5:K7"/>
    <mergeCell ref="L5:L7"/>
    <mergeCell ref="M5:M7"/>
    <mergeCell ref="N5:N7"/>
    <mergeCell ref="O5:O7"/>
    <mergeCell ref="A2:T2"/>
    <mergeCell ref="AB5:AB7"/>
    <mergeCell ref="B8:D8"/>
    <mergeCell ref="E8:G8"/>
    <mergeCell ref="H8:J8"/>
    <mergeCell ref="K8:M8"/>
    <mergeCell ref="N8:P8"/>
    <mergeCell ref="Q8:S8"/>
    <mergeCell ref="V5:V7"/>
    <mergeCell ref="W5:W7"/>
    <mergeCell ref="X5:X7"/>
    <mergeCell ref="Y5:Y7"/>
    <mergeCell ref="Z5:Z7"/>
    <mergeCell ref="AA5:AA7"/>
    <mergeCell ref="P5:P7"/>
    <mergeCell ref="Q5:Q7"/>
  </mergeCells>
  <pageMargins left="0.70866141732283472" right="0.70866141732283472" top="0.74803149606299213" bottom="0.74803149606299213" header="0.31496062992125984" footer="0.31496062992125984"/>
  <pageSetup paperSize="9"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Vasilenko</dc:creator>
  <cp:lastModifiedBy>Наталья Василенко</cp:lastModifiedBy>
  <cp:lastPrinted>2025-10-27T14:05:05Z</cp:lastPrinted>
  <dcterms:created xsi:type="dcterms:W3CDTF">2015-05-05T12:56:21Z</dcterms:created>
  <dcterms:modified xsi:type="dcterms:W3CDTF">2025-10-28T15:18:19Z</dcterms:modified>
</cp:coreProperties>
</file>